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605" windowHeight="11220" tabRatio="798" activeTab="8"/>
  </bookViews>
  <sheets>
    <sheet name="申請書" sheetId="4" r:id="rId1"/>
    <sheet name="事業計画書" sheetId="5" r:id="rId2"/>
    <sheet name="収支予算書" sheetId="6" r:id="rId3"/>
    <sheet name="変更申請書" sheetId="9" r:id="rId4"/>
    <sheet name="変更計画書" sheetId="7" r:id="rId5"/>
    <sheet name="変更収支予算書" sheetId="8" r:id="rId6"/>
    <sheet name="完了実績報告書" sheetId="13" r:id="rId7"/>
    <sheet name="事業実績書" sheetId="1" r:id="rId8"/>
    <sheet name="収支決算書" sheetId="2" r:id="rId9"/>
    <sheet name="交付請求書" sheetId="12" r:id="rId10"/>
    <sheet name="宿泊基準額" sheetId="3" r:id="rId11"/>
  </sheets>
  <externalReferences>
    <externalReference r:id="rId12"/>
  </externalReferences>
  <definedNames>
    <definedName name="_xlnm.Print_Area" localSheetId="7">事業実績書!$B$2:$H$24</definedName>
    <definedName name="_xlnm.Print_Area" localSheetId="8">収支決算書!$B$2:$D$22</definedName>
    <definedName name="_xlnm.Print_Area" localSheetId="0">申請書!$B$2:$I$35</definedName>
    <definedName name="_xlnm.Print_Area" localSheetId="1">事業計画書!$B$2:$H$24</definedName>
    <definedName name="_xlnm.Print_Area" localSheetId="2">収支予算書!$B$2:$D$22</definedName>
    <definedName name="_xlnm.Print_Area" localSheetId="4">変更計画書!$B$2:$H$24</definedName>
    <definedName name="_xlnm.Print_Area" localSheetId="5">変更収支予算書!$B$2:$F$22</definedName>
    <definedName name="_xlnm.Print_Area" localSheetId="3">変更申請書!$B$2:$H$31</definedName>
    <definedName name="_xlnm.Print_Area" localSheetId="9">交付請求書!$B$2:$H$34</definedName>
    <definedName name="_xlnm.Print_Area" localSheetId="6">完了実績報告書!$B$2:$I$36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L8" authorId="0">
      <text>
        <r>
          <rPr>
            <sz val="11"/>
            <color theme="1"/>
            <rFont val="ＭＳ Ｐゴシック"/>
          </rPr>
          <t>代表者の肩書を記入
例：会長、代表</t>
        </r>
      </text>
    </comment>
  </commentList>
</comments>
</file>

<file path=xl/comments2.xml><?xml version="1.0" encoding="utf-8"?>
<comments xmlns="http://schemas.openxmlformats.org/spreadsheetml/2006/main">
  <authors>
    <author>作成者</author>
  </authors>
  <commentList>
    <comment ref="D7" authorId="0">
      <text>
        <r>
          <rPr>
            <sz val="11"/>
            <color theme="1"/>
            <rFont val="ＭＳ Ｐゴシック"/>
          </rPr>
          <t>申請の時点では、補助率が分からないので、便宜的に33％で計算</t>
        </r>
      </text>
    </comment>
  </commentList>
</comments>
</file>

<file path=xl/comments3.xml><?xml version="1.0" encoding="utf-8"?>
<comments xmlns="http://schemas.openxmlformats.org/spreadsheetml/2006/main">
  <authors>
    <author>作成者</author>
  </authors>
  <commentList>
    <comment ref="L15" authorId="0">
      <text>
        <r>
          <rPr>
            <sz val="11"/>
            <color theme="1"/>
            <rFont val="ＭＳ Ｐゴシック"/>
          </rPr>
          <t>数字だけ</t>
        </r>
      </text>
    </comment>
  </commentList>
</comments>
</file>

<file path=xl/comments4.xml><?xml version="1.0" encoding="utf-8"?>
<comments xmlns="http://schemas.openxmlformats.org/spreadsheetml/2006/main">
  <authors>
    <author>作成者</author>
  </authors>
  <commentList>
    <comment ref="L30" authorId="0">
      <text>
        <r>
          <rPr>
            <sz val="11"/>
            <color theme="1"/>
            <rFont val="ＭＳ Ｐゴシック"/>
          </rPr>
          <t>カタカナ</t>
        </r>
      </text>
    </comment>
    <comment ref="L15" authorId="0">
      <text>
        <r>
          <rPr>
            <sz val="11"/>
            <color theme="1"/>
            <rFont val="ＭＳ Ｐゴシック"/>
          </rPr>
          <t>数字だけ</t>
        </r>
      </text>
    </comment>
    <comment ref="L19" authorId="0">
      <text>
        <r>
          <rPr>
            <sz val="11"/>
            <color theme="1"/>
            <rFont val="ＭＳ Ｐゴシック"/>
          </rPr>
          <t>数字だけ</t>
        </r>
      </text>
    </comment>
  </commentList>
</comments>
</file>

<file path=xl/sharedStrings.xml><?xml version="1.0" encoding="utf-8"?>
<sst xmlns="http://schemas.openxmlformats.org/spreadsheetml/2006/main" xmlns:r="http://schemas.openxmlformats.org/officeDocument/2006/relationships" count="206" uniqueCount="206">
  <si>
    <t>事 業 の 内 容</t>
  </si>
  <si>
    <t>市補助</t>
  </si>
  <si>
    <t>個人負担</t>
  </si>
  <si>
    <t>金　　額</t>
  </si>
  <si>
    <t>合計</t>
  </si>
  <si>
    <t>３　事業実績書</t>
  </si>
  <si>
    <t>記</t>
  </si>
  <si>
    <t>参加する選手の人数</t>
    <rPh sb="0" eb="2">
      <t>サンカ</t>
    </rPh>
    <rPh sb="7" eb="9">
      <t>ニンズウ</t>
    </rPh>
    <phoneticPr fontId="3"/>
  </si>
  <si>
    <t>事業計画書</t>
  </si>
  <si>
    <t>２　事業目的</t>
  </si>
  <si>
    <t>申請者</t>
  </si>
  <si>
    <t>事業実績書</t>
    <rPh sb="2" eb="4">
      <t>ジッセキ</t>
    </rPh>
    <rPh sb="4" eb="5">
      <t>ショ</t>
    </rPh>
    <phoneticPr fontId="3"/>
  </si>
  <si>
    <t>１　補助金等の名称</t>
  </si>
  <si>
    <t>代表者</t>
  </si>
  <si>
    <t>事業種目</t>
  </si>
  <si>
    <t>金　額</t>
  </si>
  <si>
    <t>事業内容</t>
  </si>
  <si>
    <t>円</t>
    <rPh sb="0" eb="1">
      <t>エン</t>
    </rPh>
    <phoneticPr fontId="3"/>
  </si>
  <si>
    <t>積算内訳</t>
  </si>
  <si>
    <t>沖縄県</t>
  </si>
  <si>
    <t>交通費</t>
  </si>
  <si>
    <t>備考</t>
  </si>
  <si>
    <t>合　計</t>
  </si>
  <si>
    <t>収支予算書</t>
  </si>
  <si>
    <t>１　補助事業などの名称</t>
  </si>
  <si>
    <t>大分県</t>
  </si>
  <si>
    <t>※担当が入力します</t>
    <rPh sb="1" eb="3">
      <t>タントウ</t>
    </rPh>
    <rPh sb="4" eb="6">
      <t>ニュウリョク</t>
    </rPh>
    <phoneticPr fontId="3"/>
  </si>
  <si>
    <t>２　補助金等交付請求額</t>
  </si>
  <si>
    <t>区　　分</t>
  </si>
  <si>
    <t>上限1万円</t>
    <rPh sb="0" eb="2">
      <t>ジョウゲン</t>
    </rPh>
    <rPh sb="3" eb="5">
      <t>マンエン</t>
    </rPh>
    <phoneticPr fontId="3"/>
  </si>
  <si>
    <t>住所：</t>
    <rPh sb="0" eb="2">
      <t>ジュウショ</t>
    </rPh>
    <phoneticPr fontId="3"/>
  </si>
  <si>
    <t>年度</t>
    <rPh sb="0" eb="2">
      <t>ネンド</t>
    </rPh>
    <phoneticPr fontId="3"/>
  </si>
  <si>
    <t>名</t>
    <rPh sb="0" eb="1">
      <t>メイ</t>
    </rPh>
    <phoneticPr fontId="3"/>
  </si>
  <si>
    <t>至</t>
  </si>
  <si>
    <t>２　補助金等の交付決定額　</t>
  </si>
  <si>
    <t>青森県</t>
  </si>
  <si>
    <t>団体名</t>
  </si>
  <si>
    <t>大会期間</t>
    <rPh sb="0" eb="2">
      <t>タイカイ</t>
    </rPh>
    <rPh sb="2" eb="4">
      <t>キカン</t>
    </rPh>
    <phoneticPr fontId="3"/>
  </si>
  <si>
    <t>別紙変更計画書、変更収支予算書のとおり</t>
    <rPh sb="0" eb="2">
      <t>ベッシ</t>
    </rPh>
    <rPh sb="2" eb="4">
      <t>ヘンコウ</t>
    </rPh>
    <rPh sb="4" eb="7">
      <t>ケイカクショ</t>
    </rPh>
    <rPh sb="8" eb="10">
      <t>ヘンコウ</t>
    </rPh>
    <rPh sb="10" eb="12">
      <t>シュウシ</t>
    </rPh>
    <rPh sb="12" eb="15">
      <t>ヨサンショ</t>
    </rPh>
    <phoneticPr fontId="3"/>
  </si>
  <si>
    <t>４　その他関係書類　　　　　</t>
  </si>
  <si>
    <t>住　所</t>
  </si>
  <si>
    <t>自</t>
  </si>
  <si>
    <t>新潟県</t>
  </si>
  <si>
    <t>日</t>
    <rPh sb="0" eb="1">
      <t>ニチ</t>
    </rPh>
    <phoneticPr fontId="3"/>
  </si>
  <si>
    <t>１　補助金交付申請額</t>
  </si>
  <si>
    <t>２　事業計画書</t>
  </si>
  <si>
    <t>泊</t>
    <rPh sb="0" eb="1">
      <t>ハク</t>
    </rPh>
    <phoneticPr fontId="3"/>
  </si>
  <si>
    <t>備考</t>
    <rPh sb="0" eb="2">
      <t>ビコウ</t>
    </rPh>
    <phoneticPr fontId="3"/>
  </si>
  <si>
    <t>（別紙）</t>
  </si>
  <si>
    <t>３　収支予算書</t>
  </si>
  <si>
    <t>５　その他関係書類</t>
  </si>
  <si>
    <t>　単位：円</t>
  </si>
  <si>
    <t>補助金等交付請求書</t>
  </si>
  <si>
    <t>補助金対象額（左記のうち）</t>
  </si>
  <si>
    <t>兵庫県</t>
  </si>
  <si>
    <t>代表</t>
    <rPh sb="0" eb="2">
      <t>ダイヒョウ</t>
    </rPh>
    <phoneticPr fontId="3"/>
  </si>
  <si>
    <t>区分</t>
  </si>
  <si>
    <t>金額</t>
  </si>
  <si>
    <t>宿舎　＠12,000×生徒6名×2泊</t>
    <rPh sb="0" eb="2">
      <t>シュクシャ</t>
    </rPh>
    <rPh sb="11" eb="13">
      <t>セイト</t>
    </rPh>
    <rPh sb="14" eb="15">
      <t>メイ</t>
    </rPh>
    <rPh sb="17" eb="18">
      <t>ハク</t>
    </rPh>
    <phoneticPr fontId="3"/>
  </si>
  <si>
    <t>４　収支決算書</t>
  </si>
  <si>
    <t>バス借上料</t>
    <rPh sb="2" eb="3">
      <t>カリ</t>
    </rPh>
    <rPh sb="3" eb="4">
      <t>ウエ</t>
    </rPh>
    <rPh sb="4" eb="5">
      <t>リョウ</t>
    </rPh>
    <phoneticPr fontId="3"/>
  </si>
  <si>
    <t>口座名義：</t>
    <rPh sb="0" eb="2">
      <t>コウザ</t>
    </rPh>
    <rPh sb="2" eb="4">
      <t>メイギ</t>
    </rPh>
    <phoneticPr fontId="3"/>
  </si>
  <si>
    <t>収支決算書</t>
    <rPh sb="2" eb="4">
      <t>ケッサン</t>
    </rPh>
    <phoneticPr fontId="3"/>
  </si>
  <si>
    <t>口座番号：</t>
    <rPh sb="0" eb="2">
      <t>コウザ</t>
    </rPh>
    <rPh sb="2" eb="4">
      <t>バンゴウ</t>
    </rPh>
    <phoneticPr fontId="3"/>
  </si>
  <si>
    <t>金融機関：</t>
    <rPh sb="0" eb="2">
      <t>キンユウ</t>
    </rPh>
    <rPh sb="2" eb="4">
      <t>キカン</t>
    </rPh>
    <phoneticPr fontId="3"/>
  </si>
  <si>
    <t>主催者補助</t>
    <rPh sb="0" eb="3">
      <t>シュサイシャ</t>
    </rPh>
    <rPh sb="3" eb="4">
      <t>ホ</t>
    </rPh>
    <rPh sb="4" eb="5">
      <t>ジョ</t>
    </rPh>
    <phoneticPr fontId="3"/>
  </si>
  <si>
    <t>令和</t>
    <rPh sb="0" eb="2">
      <t>レイワ</t>
    </rPh>
    <phoneticPr fontId="3"/>
  </si>
  <si>
    <t>大野市立小中学校におけるスポーツ競技及び文化振興に関する全国大会等の出場費補助金</t>
  </si>
  <si>
    <t>大野市立小中学校におけるスポーツ競技及び文化振興に関する
全国大会等の出場費補助金交付申請書</t>
  </si>
  <si>
    <t>大会要項、選手名簿</t>
    <rPh sb="0" eb="2">
      <t>タイカイ</t>
    </rPh>
    <phoneticPr fontId="3"/>
  </si>
  <si>
    <t>団体名：</t>
    <rPh sb="0" eb="2">
      <t>ダンタイ</t>
    </rPh>
    <rPh sb="2" eb="3">
      <t>メイ</t>
    </rPh>
    <phoneticPr fontId="3"/>
  </si>
  <si>
    <t>収入の部　　　　　　　　　　　　　　　　　　　　　　　　　　　</t>
  </si>
  <si>
    <t>←下の２つから選んでください</t>
    <rPh sb="1" eb="2">
      <t>シタ</t>
    </rPh>
    <rPh sb="7" eb="8">
      <t>エラ</t>
    </rPh>
    <phoneticPr fontId="3"/>
  </si>
  <si>
    <t>大会名：</t>
    <rPh sb="0" eb="2">
      <t>タイカイ</t>
    </rPh>
    <rPh sb="2" eb="3">
      <t>メイ</t>
    </rPh>
    <phoneticPr fontId="3"/>
  </si>
  <si>
    <t>：</t>
  </si>
  <si>
    <t>月</t>
    <rPh sb="0" eb="1">
      <t>ガツ</t>
    </rPh>
    <phoneticPr fontId="3"/>
  </si>
  <si>
    <t>～</t>
  </si>
  <si>
    <t>３　補助事業等
　　実施予定年月日</t>
  </si>
  <si>
    <t>４　事業の内容、経費の区分及び補助金対象額</t>
  </si>
  <si>
    <t>代表者肩書：</t>
    <rPh sb="0" eb="3">
      <t>ダイヒョウシャ</t>
    </rPh>
    <rPh sb="3" eb="5">
      <t>カタガキ</t>
    </rPh>
    <phoneticPr fontId="3"/>
  </si>
  <si>
    <t>石川県</t>
  </si>
  <si>
    <t>代表者名：</t>
    <rPh sb="0" eb="3">
      <t>ダイヒョウシャ</t>
    </rPh>
    <rPh sb="3" eb="4">
      <t>メイ</t>
    </rPh>
    <phoneticPr fontId="3"/>
  </si>
  <si>
    <t>申請日：</t>
    <rPh sb="0" eb="2">
      <t>シンセイ</t>
    </rPh>
    <rPh sb="2" eb="3">
      <t>ビ</t>
    </rPh>
    <phoneticPr fontId="3"/>
  </si>
  <si>
    <t>請求日：</t>
    <rPh sb="0" eb="2">
      <t>セイキュウ</t>
    </rPh>
    <rPh sb="2" eb="3">
      <t>ヒ</t>
    </rPh>
    <phoneticPr fontId="3"/>
  </si>
  <si>
    <t>交付決定日：</t>
    <rPh sb="0" eb="2">
      <t>コウフ</t>
    </rPh>
    <rPh sb="2" eb="4">
      <t>ケッテイ</t>
    </rPh>
    <rPh sb="4" eb="5">
      <t>ビ</t>
    </rPh>
    <phoneticPr fontId="3"/>
  </si>
  <si>
    <t>交付決定番号：</t>
    <rPh sb="0" eb="2">
      <t>コウフ</t>
    </rPh>
    <rPh sb="2" eb="4">
      <t>ケッテイ</t>
    </rPh>
    <rPh sb="4" eb="6">
      <t>バンゴウ</t>
    </rPh>
    <phoneticPr fontId="3"/>
  </si>
  <si>
    <t>申請者　</t>
  </si>
  <si>
    <t>和歌山県</t>
  </si>
  <si>
    <t>支店名：</t>
    <rPh sb="0" eb="3">
      <t>シテンメイ</t>
    </rPh>
    <phoneticPr fontId="3"/>
  </si>
  <si>
    <t>奈良県</t>
  </si>
  <si>
    <t>種別：</t>
    <rPh sb="0" eb="2">
      <t>シュベツ</t>
    </rPh>
    <phoneticPr fontId="3"/>
  </si>
  <si>
    <t>普通</t>
    <rPh sb="0" eb="2">
      <t>フツウ</t>
    </rPh>
    <phoneticPr fontId="3"/>
  </si>
  <si>
    <t>振込指定口座</t>
    <rPh sb="0" eb="2">
      <t>フリコミ</t>
    </rPh>
    <rPh sb="2" eb="4">
      <t>シテイ</t>
    </rPh>
    <rPh sb="4" eb="6">
      <t>コウザ</t>
    </rPh>
    <phoneticPr fontId="3"/>
  </si>
  <si>
    <t>大野市長   　石山志保　 様</t>
    <rPh sb="8" eb="10">
      <t>イシヤマ</t>
    </rPh>
    <rPh sb="10" eb="11">
      <t>シ</t>
    </rPh>
    <rPh sb="11" eb="12">
      <t>ホ</t>
    </rPh>
    <rPh sb="14" eb="15">
      <t>サマ</t>
    </rPh>
    <phoneticPr fontId="3"/>
  </si>
  <si>
    <t>※通帳の写し（表紙をめくったページ）の写しも提出してください。</t>
    <rPh sb="1" eb="3">
      <t>ツウチョウ</t>
    </rPh>
    <rPh sb="4" eb="5">
      <t>ウツ</t>
    </rPh>
    <rPh sb="7" eb="9">
      <t>ヒョウシ</t>
    </rPh>
    <rPh sb="19" eb="20">
      <t>ウツ</t>
    </rPh>
    <rPh sb="22" eb="24">
      <t>テイシュツ</t>
    </rPh>
    <phoneticPr fontId="3"/>
  </si>
  <si>
    <t>大野市立小中学校におけるスポーツ競技及び文化振興に関する
全国大会等の出場費補助事業完了実績報告書</t>
  </si>
  <si>
    <t>大野市立小中学校におけるスポーツ競技及び文化振興に関する
全国大会等の出場費補助金</t>
    <rPh sb="40" eb="41">
      <t>キン</t>
    </rPh>
    <phoneticPr fontId="3"/>
  </si>
  <si>
    <t>３　変更理由</t>
  </si>
  <si>
    <t>領収書等</t>
    <rPh sb="3" eb="4">
      <t>ナド</t>
    </rPh>
    <phoneticPr fontId="3"/>
  </si>
  <si>
    <t>変更計画書</t>
  </si>
  <si>
    <t>変更収支予算書</t>
    <rPh sb="0" eb="2">
      <t>ヘンコウ</t>
    </rPh>
    <phoneticPr fontId="3"/>
  </si>
  <si>
    <t>大野市立小中学校におけるスポーツ競技及び文化振興に関する
全国大会等の出場費補助金変更交付申請書</t>
    <rPh sb="41" eb="43">
      <t>ヘンコウ</t>
    </rPh>
    <phoneticPr fontId="3"/>
  </si>
  <si>
    <t>大野市長  　石山志保　 様</t>
    <rPh sb="7" eb="9">
      <t>イシヤマ</t>
    </rPh>
    <rPh sb="9" eb="10">
      <t>シ</t>
    </rPh>
    <rPh sb="10" eb="11">
      <t>ホ</t>
    </rPh>
    <rPh sb="13" eb="14">
      <t>サマ</t>
    </rPh>
    <phoneticPr fontId="3"/>
  </si>
  <si>
    <t>変更後</t>
    <rPh sb="0" eb="2">
      <t>ヘンコウ</t>
    </rPh>
    <rPh sb="2" eb="3">
      <t>ゴ</t>
    </rPh>
    <phoneticPr fontId="3"/>
  </si>
  <si>
    <t>茨城県</t>
  </si>
  <si>
    <t>（変更後交付申請額</t>
    <rPh sb="1" eb="3">
      <t>ヘンコウ</t>
    </rPh>
    <rPh sb="3" eb="4">
      <t>ゴ</t>
    </rPh>
    <rPh sb="4" eb="6">
      <t>コウフ</t>
    </rPh>
    <rPh sb="6" eb="8">
      <t>シンセイ</t>
    </rPh>
    <rPh sb="8" eb="9">
      <t>ガク</t>
    </rPh>
    <phoneticPr fontId="3"/>
  </si>
  <si>
    <t>円）</t>
    <rPh sb="0" eb="1">
      <t>エン</t>
    </rPh>
    <phoneticPr fontId="3"/>
  </si>
  <si>
    <t>当初</t>
    <rPh sb="0" eb="2">
      <t>トウショ</t>
    </rPh>
    <phoneticPr fontId="3"/>
  </si>
  <si>
    <t>積算内訳</t>
    <rPh sb="0" eb="2">
      <t>セキサン</t>
    </rPh>
    <rPh sb="2" eb="4">
      <t>ウチワケ</t>
    </rPh>
    <phoneticPr fontId="3"/>
  </si>
  <si>
    <t>差額</t>
    <rPh sb="0" eb="2">
      <t>サガク</t>
    </rPh>
    <phoneticPr fontId="3"/>
  </si>
  <si>
    <t/>
  </si>
  <si>
    <t>１　補助金変更額</t>
  </si>
  <si>
    <t>県中体連の補助率：</t>
    <rPh sb="0" eb="1">
      <t>ケン</t>
    </rPh>
    <rPh sb="1" eb="4">
      <t>チュウタイレン</t>
    </rPh>
    <rPh sb="5" eb="8">
      <t>ホジョリツ</t>
    </rPh>
    <phoneticPr fontId="3"/>
  </si>
  <si>
    <t>生徒分のみ</t>
    <rPh sb="0" eb="2">
      <t>セイト</t>
    </rPh>
    <rPh sb="2" eb="3">
      <t>ブン</t>
    </rPh>
    <phoneticPr fontId="3"/>
  </si>
  <si>
    <t>％</t>
  </si>
  <si>
    <t>対象経費</t>
    <rPh sb="0" eb="2">
      <t>タイショウ</t>
    </rPh>
    <rPh sb="2" eb="4">
      <t>ケイヒ</t>
    </rPh>
    <phoneticPr fontId="3"/>
  </si>
  <si>
    <t>宿泊基準額(一夜につき)</t>
  </si>
  <si>
    <t>変更理由</t>
    <rPh sb="0" eb="2">
      <t>ヘンコウ</t>
    </rPh>
    <rPh sb="2" eb="4">
      <t>リユウ</t>
    </rPh>
    <phoneticPr fontId="3"/>
  </si>
  <si>
    <t>岩手県</t>
  </si>
  <si>
    <t>宿泊料</t>
  </si>
  <si>
    <t>輸送費</t>
    <rPh sb="0" eb="3">
      <t>ユソウヒ</t>
    </rPh>
    <phoneticPr fontId="3"/>
  </si>
  <si>
    <t>交通費</t>
    <rPh sb="0" eb="3">
      <t>コウツウヒ</t>
    </rPh>
    <phoneticPr fontId="3"/>
  </si>
  <si>
    <t>鳥取県</t>
  </si>
  <si>
    <t>人</t>
    <rPh sb="0" eb="1">
      <t>ニン</t>
    </rPh>
    <phoneticPr fontId="3"/>
  </si>
  <si>
    <t>※この額を左表に転記</t>
    <rPh sb="3" eb="4">
      <t>ガク</t>
    </rPh>
    <rPh sb="5" eb="6">
      <t>ヒダリ</t>
    </rPh>
    <rPh sb="6" eb="7">
      <t>ヒョウ</t>
    </rPh>
    <rPh sb="8" eb="10">
      <t>テンキ</t>
    </rPh>
    <phoneticPr fontId="3"/>
  </si>
  <si>
    <t>４　添付書類</t>
  </si>
  <si>
    <t>①交通費計算ツール</t>
    <rPh sb="1" eb="4">
      <t>コウツウヒ</t>
    </rPh>
    <rPh sb="4" eb="6">
      <t>ケイサン</t>
    </rPh>
    <phoneticPr fontId="3"/>
  </si>
  <si>
    <t>②宿泊費計算ツール</t>
    <rPh sb="1" eb="4">
      <t>シュクハクヒ</t>
    </rPh>
    <rPh sb="4" eb="6">
      <t>ケイサン</t>
    </rPh>
    <phoneticPr fontId="3"/>
  </si>
  <si>
    <t>対象となる宿泊数</t>
    <rPh sb="0" eb="2">
      <t>タイショウ</t>
    </rPh>
    <rPh sb="5" eb="7">
      <t>シュクハク</t>
    </rPh>
    <rPh sb="7" eb="8">
      <t>スウ</t>
    </rPh>
    <phoneticPr fontId="3"/>
  </si>
  <si>
    <t>○○支店</t>
    <rPh sb="2" eb="4">
      <t>シテン</t>
    </rPh>
    <phoneticPr fontId="3"/>
  </si>
  <si>
    <t>実際にかかった宿泊費</t>
    <rPh sb="0" eb="2">
      <t>ジッサイ</t>
    </rPh>
    <rPh sb="7" eb="10">
      <t>シュクハクヒ</t>
    </rPh>
    <phoneticPr fontId="3"/>
  </si>
  <si>
    <t>同乗した人数（合計）</t>
    <rPh sb="0" eb="2">
      <t>ドウジョウ</t>
    </rPh>
    <rPh sb="4" eb="6">
      <t>ニンズウ</t>
    </rPh>
    <rPh sb="7" eb="9">
      <t>ゴウケイ</t>
    </rPh>
    <phoneticPr fontId="3"/>
  </si>
  <si>
    <t>0000000</t>
  </si>
  <si>
    <t>うち補助対象生徒の人数</t>
    <rPh sb="2" eb="4">
      <t>ホジョ</t>
    </rPh>
    <rPh sb="4" eb="6">
      <t>タイショウ</t>
    </rPh>
    <rPh sb="6" eb="8">
      <t>セイト</t>
    </rPh>
    <rPh sb="9" eb="11">
      <t>ニンズウ</t>
    </rPh>
    <phoneticPr fontId="3"/>
  </si>
  <si>
    <t>徳島県</t>
  </si>
  <si>
    <t>人　※大人も生徒も全員</t>
    <rPh sb="0" eb="1">
      <t>ニン</t>
    </rPh>
    <rPh sb="3" eb="5">
      <t>オトナ</t>
    </rPh>
    <rPh sb="6" eb="8">
      <t>セイト</t>
    </rPh>
    <rPh sb="9" eb="11">
      <t>ゼンイン</t>
    </rPh>
    <phoneticPr fontId="3"/>
  </si>
  <si>
    <t>中体連合同バス利用料　＠27,500×生徒6人</t>
    <rPh sb="0" eb="3">
      <t>チュウタイレン</t>
    </rPh>
    <rPh sb="3" eb="5">
      <t>ゴウドウ</t>
    </rPh>
    <rPh sb="7" eb="10">
      <t>リヨウリョウ</t>
    </rPh>
    <phoneticPr fontId="3"/>
  </si>
  <si>
    <t>一般職の職員及び職員以外の者(他の条例に特別の定めがある者を除く。)</t>
  </si>
  <si>
    <t>①乗り合わせた場合の交通費計算ツール</t>
    <rPh sb="1" eb="2">
      <t>ノ</t>
    </rPh>
    <rPh sb="3" eb="4">
      <t>ア</t>
    </rPh>
    <rPh sb="7" eb="9">
      <t>バアイ</t>
    </rPh>
    <rPh sb="10" eb="13">
      <t>コウツウヒ</t>
    </rPh>
    <rPh sb="13" eb="15">
      <t>ケイサン</t>
    </rPh>
    <phoneticPr fontId="3"/>
  </si>
  <si>
    <t>福井県中体連より３３％の補助
※百円未満切り捨て</t>
    <rPh sb="16" eb="18">
      <t>ヒャクエン</t>
    </rPh>
    <rPh sb="18" eb="20">
      <t>ミマン</t>
    </rPh>
    <rPh sb="20" eb="21">
      <t>キ</t>
    </rPh>
    <rPh sb="22" eb="23">
      <t>ス</t>
    </rPh>
    <phoneticPr fontId="3"/>
  </si>
  <si>
    <t>山形県</t>
  </si>
  <si>
    <t>＠11,000×6名</t>
    <rPh sb="9" eb="10">
      <t>メイ</t>
    </rPh>
    <phoneticPr fontId="3"/>
  </si>
  <si>
    <t>宿泊料</t>
    <rPh sb="0" eb="2">
      <t>シュクハク</t>
    </rPh>
    <rPh sb="2" eb="3">
      <t>リョウ</t>
    </rPh>
    <phoneticPr fontId="3"/>
  </si>
  <si>
    <t>高速代　＠7,160×4台</t>
    <rPh sb="0" eb="3">
      <t>コウソクダイ</t>
    </rPh>
    <rPh sb="12" eb="13">
      <t>ダイ</t>
    </rPh>
    <phoneticPr fontId="3"/>
  </si>
  <si>
    <t>駐車場　＠750×4台</t>
    <rPh sb="0" eb="3">
      <t>チュウシャジョウ</t>
    </rPh>
    <rPh sb="10" eb="11">
      <t>ダイ</t>
    </rPh>
    <phoneticPr fontId="3"/>
  </si>
  <si>
    <t>生徒分のみ</t>
  </si>
  <si>
    <t>変更交付決定日：</t>
    <rPh sb="0" eb="2">
      <t>ヘンコウ</t>
    </rPh>
    <rPh sb="2" eb="4">
      <t>コウフ</t>
    </rPh>
    <rPh sb="4" eb="6">
      <t>ケッテイ</t>
    </rPh>
    <rPh sb="6" eb="7">
      <t>ビ</t>
    </rPh>
    <phoneticPr fontId="3"/>
  </si>
  <si>
    <t>三重県</t>
  </si>
  <si>
    <t>変更交付決定番号：</t>
    <rPh sb="0" eb="2">
      <t>ヘンコウ</t>
    </rPh>
    <rPh sb="2" eb="4">
      <t>コウフ</t>
    </rPh>
    <rPh sb="4" eb="6">
      <t>ケッテイ</t>
    </rPh>
    <rPh sb="6" eb="8">
      <t>バンゴウ</t>
    </rPh>
    <phoneticPr fontId="3"/>
  </si>
  <si>
    <t>★変更交付申請をした場合はこちら</t>
    <rPh sb="1" eb="3">
      <t>ヘンコウ</t>
    </rPh>
    <rPh sb="3" eb="5">
      <t>コウフ</t>
    </rPh>
    <rPh sb="5" eb="7">
      <t>シンセイ</t>
    </rPh>
    <rPh sb="10" eb="12">
      <t>バアイ</t>
    </rPh>
    <phoneticPr fontId="3"/>
  </si>
  <si>
    <t>★交付決定★</t>
    <rPh sb="1" eb="3">
      <t>コウフ</t>
    </rPh>
    <rPh sb="3" eb="5">
      <t>ケッテイ</t>
    </rPh>
    <phoneticPr fontId="3"/>
  </si>
  <si>
    <t>収入の部　　　　　　　　　　　　　　　　　　　　　　　　　　　　　</t>
  </si>
  <si>
    <t>支出の部</t>
  </si>
  <si>
    <t>年</t>
    <rPh sb="0" eb="1">
      <t>ネン</t>
    </rPh>
    <phoneticPr fontId="3"/>
  </si>
  <si>
    <t>福岡県</t>
  </si>
  <si>
    <t>←金額は変更計画書を入力すると反映されます。</t>
    <rPh sb="1" eb="3">
      <t>キンガク</t>
    </rPh>
    <rPh sb="4" eb="6">
      <t>ヘンコウ</t>
    </rPh>
    <rPh sb="6" eb="9">
      <t>ケイカクショ</t>
    </rPh>
    <rPh sb="10" eb="12">
      <t>ニュウリョク</t>
    </rPh>
    <rPh sb="15" eb="17">
      <t>ハンエイ</t>
    </rPh>
    <phoneticPr fontId="3"/>
  </si>
  <si>
    <t>２　変更内容</t>
    <rPh sb="2" eb="4">
      <t>ヘンコウ</t>
    </rPh>
    <rPh sb="4" eb="6">
      <t>ナイヨウ</t>
    </rPh>
    <phoneticPr fontId="3"/>
  </si>
  <si>
    <t>当初予算額より福井県中学校体育連盟からの補助額が減額となったため</t>
    <rPh sb="24" eb="26">
      <t>ゲンガク</t>
    </rPh>
    <phoneticPr fontId="3"/>
  </si>
  <si>
    <t>当初予算額より福井県中学校体育連盟からの補助額が増額となったため</t>
    <rPh sb="24" eb="26">
      <t>ゾウガク</t>
    </rPh>
    <phoneticPr fontId="3"/>
  </si>
  <si>
    <t>（１）変更計画書</t>
  </si>
  <si>
    <t>（２）変更収支予算書</t>
  </si>
  <si>
    <t>大野市天神町1-1</t>
    <rPh sb="3" eb="6">
      <t>テンジンチョウ</t>
    </rPh>
    <phoneticPr fontId="3"/>
  </si>
  <si>
    <t>第45回北信越中学校総合競技大会</t>
    <rPh sb="0" eb="1">
      <t>ダイ</t>
    </rPh>
    <rPh sb="3" eb="4">
      <t>カイ</t>
    </rPh>
    <rPh sb="4" eb="7">
      <t>ホクシンエツ</t>
    </rPh>
    <rPh sb="7" eb="10">
      <t>チュウガッコウ</t>
    </rPh>
    <rPh sb="10" eb="12">
      <t>ソウゴウ</t>
    </rPh>
    <rPh sb="12" eb="16">
      <t>キョウギタイカイ</t>
    </rPh>
    <phoneticPr fontId="3"/>
  </si>
  <si>
    <t>大野○○クラブ</t>
    <rPh sb="0" eb="2">
      <t>オオノ</t>
    </rPh>
    <phoneticPr fontId="3"/>
  </si>
  <si>
    <t>○○　○○</t>
  </si>
  <si>
    <t xml:space="preserve">★この申請書の使い方★
各シートの黄色の部分のみ入力してください。
</t>
    <rPh sb="3" eb="6">
      <t>シンセイショ</t>
    </rPh>
    <rPh sb="7" eb="8">
      <t>ツカ</t>
    </rPh>
    <rPh sb="9" eb="10">
      <t>カタ</t>
    </rPh>
    <rPh sb="13" eb="14">
      <t>カク</t>
    </rPh>
    <rPh sb="18" eb="20">
      <t>キイロ</t>
    </rPh>
    <rPh sb="21" eb="23">
      <t>ブブン</t>
    </rPh>
    <rPh sb="25" eb="27">
      <t>ニュウリョク</t>
    </rPh>
    <phoneticPr fontId="3"/>
  </si>
  <si>
    <t>宿泊地</t>
    <rPh sb="0" eb="3">
      <t>シュクハクチ</t>
    </rPh>
    <phoneticPr fontId="3"/>
  </si>
  <si>
    <t>宿泊地の１泊あたりの上限額</t>
    <rPh sb="0" eb="3">
      <t>シュクハクチ</t>
    </rPh>
    <rPh sb="5" eb="6">
      <t>ハク</t>
    </rPh>
    <rPh sb="10" eb="13">
      <t>ジョウゲンガク</t>
    </rPh>
    <phoneticPr fontId="3"/>
  </si>
  <si>
    <t>宿泊基準額（大野市職員等の旅費に関する条例より）</t>
    <rPh sb="6" eb="9">
      <t>おおのし</t>
    </rPh>
    <rPh sb="9" eb="11">
      <t>しょくいん</t>
    </rPh>
    <rPh sb="11" eb="12">
      <t>とう</t>
    </rPh>
    <rPh sb="13" eb="15">
      <t>りょひ</t>
    </rPh>
    <rPh sb="16" eb="17">
      <t>かん</t>
    </rPh>
    <rPh sb="19" eb="21">
      <t>じょうれい</t>
    </rPh>
    <phoneticPr fontId="20" type="Hiragana"/>
  </si>
  <si>
    <t>北海道</t>
  </si>
  <si>
    <t>宮城県</t>
  </si>
  <si>
    <t>秋田県</t>
  </si>
  <si>
    <t>福島県</t>
  </si>
  <si>
    <t>栃木県</t>
  </si>
  <si>
    <t>群馬県</t>
  </si>
  <si>
    <t>埼玉県</t>
  </si>
  <si>
    <t>千葉県</t>
  </si>
  <si>
    <t>東京都</t>
  </si>
  <si>
    <t>神奈川県</t>
  </si>
  <si>
    <t>富山県</t>
  </si>
  <si>
    <t>福井県</t>
  </si>
  <si>
    <t>山梨県</t>
  </si>
  <si>
    <t>長野県</t>
  </si>
  <si>
    <t>岐阜県</t>
  </si>
  <si>
    <t>静岡県</t>
  </si>
  <si>
    <t>愛知県</t>
  </si>
  <si>
    <t>滋賀県</t>
  </si>
  <si>
    <t>京都府</t>
  </si>
  <si>
    <t>大阪府</t>
  </si>
  <si>
    <t>島根県</t>
  </si>
  <si>
    <t>香川県</t>
  </si>
  <si>
    <t>岡山県</t>
  </si>
  <si>
    <t>広島県</t>
  </si>
  <si>
    <t>山口県</t>
  </si>
  <si>
    <t>愛媛県</t>
  </si>
  <si>
    <t>高知県</t>
  </si>
  <si>
    <t>佐賀県</t>
  </si>
  <si>
    <t>長崎県</t>
  </si>
  <si>
    <t>熊本県</t>
  </si>
  <si>
    <t>宮崎県</t>
  </si>
  <si>
    <t>鹿児島県</t>
  </si>
  <si>
    <t>市長等</t>
  </si>
  <si>
    <t>8,000</t>
  </si>
  <si>
    <t>全国大会補助（上限13,000円）</t>
    <rPh sb="0" eb="2">
      <t>ぜんこく</t>
    </rPh>
    <rPh sb="2" eb="4">
      <t>たいかい</t>
    </rPh>
    <rPh sb="4" eb="6">
      <t>ほじょ</t>
    </rPh>
    <rPh sb="7" eb="9">
      <t>じょうげん</t>
    </rPh>
    <rPh sb="15" eb="16">
      <t>えん</t>
    </rPh>
    <phoneticPr fontId="20" type="Hiragana"/>
  </si>
  <si>
    <t>福井銀行</t>
    <rPh sb="0" eb="2">
      <t>フクイ</t>
    </rPh>
    <rPh sb="2" eb="4">
      <t>ギンコウ</t>
    </rPh>
    <phoneticPr fontId="3"/>
  </si>
  <si>
    <t>オオノ○○クラブ</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</si>
</sst>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DBNum3]#,##0;[DBNum3]&quot;△&quot;#,##0"/>
    <numFmt numFmtId="177" formatCode="[DBNum3]ggge&quot;年&quot;m&quot;月&quot;d&quot;日&quot;"/>
    <numFmt numFmtId="178" formatCode="m/d;@"/>
    <numFmt numFmtId="179" formatCode="#,##0_ "/>
    <numFmt numFmtId="180" formatCode="[$-411]ggge&quot;年&quot;m&quot;月&quot;d&quot;日&quot;;@"/>
    <numFmt numFmtId="181" formatCode="[DBNum3][$-411]#,##0"/>
    <numFmt numFmtId="182" formatCode="0_ "/>
    <numFmt numFmtId="183" formatCode="#,##0;&quot;△ &quot;#,##0"/>
  </numFmts>
  <fonts count="26">
    <font>
      <sz val="11"/>
      <color theme="1"/>
      <name val="ＭＳ Ｐゴシック"/>
      <family val="3"/>
      <scheme val="minor"/>
    </font>
    <font>
      <sz val="11"/>
      <color indexed="8"/>
      <name val="游ゴシック"/>
    </font>
    <font>
      <sz val="11"/>
      <color auto="1"/>
      <name val="游ゴシック"/>
      <family val="3"/>
    </font>
    <font>
      <sz val="6"/>
      <color auto="1"/>
      <name val="ＭＳ Ｐゴシック"/>
      <family val="3"/>
    </font>
    <font>
      <sz val="11"/>
      <color theme="1"/>
      <name val="ＭＳ 明朝"/>
      <family val="1"/>
    </font>
    <font>
      <sz val="11"/>
      <color theme="1"/>
      <name val="ＭＳ Ｐ明朝"/>
      <family val="1"/>
    </font>
    <font>
      <sz val="10.5"/>
      <color theme="1"/>
      <name val="ＭＳ 明朝"/>
      <family val="1"/>
    </font>
    <font>
      <b/>
      <sz val="11"/>
      <color theme="1"/>
      <name val="ＭＳ 明朝"/>
      <family val="1"/>
    </font>
    <font>
      <sz val="12"/>
      <color theme="1"/>
      <name val="ＭＳ 明朝"/>
      <family val="1"/>
    </font>
    <font>
      <sz val="11"/>
      <color theme="1"/>
      <name val="游ゴシック"/>
    </font>
    <font>
      <sz val="11"/>
      <color auto="1"/>
      <name val="ＭＳ Ｐゴシック"/>
      <family val="3"/>
    </font>
    <font>
      <sz val="16"/>
      <color theme="1"/>
      <name val="ＭＳ Ｐ明朝"/>
      <family val="1"/>
    </font>
    <font>
      <sz val="20"/>
      <color theme="1"/>
      <name val="ＭＳ 明朝"/>
      <family val="1"/>
    </font>
    <font>
      <sz val="10"/>
      <color theme="1"/>
      <name val="ＭＳ 明朝"/>
      <family val="1"/>
    </font>
    <font>
      <sz val="14"/>
      <color theme="1"/>
      <name val="ＭＳ 明朝"/>
      <family val="1"/>
    </font>
    <font>
      <sz val="8"/>
      <color theme="1"/>
      <name val="ＭＳ 明朝"/>
      <family val="1"/>
    </font>
    <font>
      <sz val="14"/>
      <color theme="1"/>
      <name val="ＭＳ Ｐ明朝"/>
      <family val="1"/>
    </font>
    <font>
      <b/>
      <sz val="12"/>
      <color theme="1"/>
      <name val="ＭＳ 明朝"/>
      <family val="1"/>
    </font>
    <font>
      <sz val="10.5"/>
      <color theme="1"/>
      <name val="ＭＳ Ｐ明朝"/>
      <family val="1"/>
    </font>
    <font>
      <sz val="11"/>
      <color rgb="FFFF0000"/>
      <name val="ＭＳ Ｐゴシック"/>
      <family val="3"/>
      <scheme val="minor"/>
    </font>
    <font>
      <sz val="6"/>
      <color auto="1"/>
      <name val="游ゴシック"/>
      <family val="3"/>
    </font>
    <font>
      <sz val="11"/>
      <color auto="1"/>
      <name val="BIZ UDPゴシック"/>
      <family val="3"/>
    </font>
    <font>
      <b/>
      <sz val="17"/>
      <color indexed="8"/>
      <name val="BIZ UDPゴシック"/>
      <family val="3"/>
    </font>
    <font>
      <sz val="11"/>
      <color indexed="8"/>
      <name val="BIZ UDPゴシック"/>
      <family val="3"/>
    </font>
    <font>
      <sz val="10"/>
      <color auto="1"/>
      <name val="BIZ UDPゴシック"/>
      <family val="3"/>
    </font>
    <font>
      <sz val="11"/>
      <color indexed="10"/>
      <name val="BIZ UDPゴシック"/>
      <family val="3"/>
    </font>
  </fonts>
  <fills count="5">
    <fill>
      <patternFill patternType="none"/>
    </fill>
    <fill>
      <patternFill patternType="gray125"/>
    </fill>
    <fill>
      <patternFill patternType="solid">
        <fgColor rgb="FFFFFF00"/>
        <bgColor indexed="64"/>
      </patternFill>
    </fill>
    <fill>
      <patternFill patternType="solid">
        <fgColor theme="9" tint="0.8"/>
        <bgColor indexed="64"/>
      </patternFill>
    </fill>
    <fill>
      <patternFill patternType="solid">
        <fgColor indexed="9"/>
        <bgColor indexed="64"/>
      </patternFill>
    </fill>
  </fills>
  <borders count="5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cellStyleXfs>
  <cellXfs count="204">
    <xf numFmtId="0" fontId="0" fillId="0" borderId="0" xfId="0">
      <alignment vertical="center"/>
    </xf>
    <xf numFmtId="0" fontId="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horizontal="center" vertical="center"/>
    </xf>
    <xf numFmtId="0" fontId="0" fillId="0" borderId="0" xfId="0" applyNumberFormat="1" applyFont="1" applyAlignment="1">
      <alignment horizontal="left" vertical="center"/>
    </xf>
    <xf numFmtId="0" fontId="5" fillId="0" borderId="0" xfId="0" applyNumberFormat="1" applyFont="1" applyAlignment="1">
      <alignment vertical="center"/>
    </xf>
    <xf numFmtId="0" fontId="6" fillId="0" borderId="0" xfId="0" applyNumberFormat="1" applyFont="1" applyAlignment="1">
      <alignment horizontal="left" vertical="center" indent="1"/>
    </xf>
    <xf numFmtId="0" fontId="6" fillId="0" borderId="0" xfId="0" applyNumberFormat="1" applyFont="1" applyAlignment="1">
      <alignment vertical="center"/>
    </xf>
    <xf numFmtId="0" fontId="7" fillId="0" borderId="0" xfId="0" applyNumberFormat="1" applyFont="1" applyAlignment="1">
      <alignment horizontal="center" vertical="center" wrapText="1"/>
    </xf>
    <xf numFmtId="0" fontId="4" fillId="0" borderId="0" xfId="0" applyNumberFormat="1" applyFont="1" applyBorder="1" applyAlignment="1">
      <alignment horizontal="left" vertical="center" wrapText="1"/>
    </xf>
    <xf numFmtId="0" fontId="6" fillId="0" borderId="0" xfId="0" applyNumberFormat="1" applyFont="1" applyBorder="1" applyAlignment="1">
      <alignment horizontal="center" vertical="center"/>
    </xf>
    <xf numFmtId="0" fontId="7" fillId="0" borderId="0" xfId="0" applyNumberFormat="1" applyFont="1" applyAlignment="1">
      <alignment horizontal="center" vertical="center"/>
    </xf>
    <xf numFmtId="176" fontId="8" fillId="0" borderId="0" xfId="0" applyNumberFormat="1" applyFont="1" applyAlignment="1">
      <alignment vertical="center"/>
    </xf>
    <xf numFmtId="177" fontId="4" fillId="0" borderId="0" xfId="0" applyNumberFormat="1" applyFont="1" applyFill="1" applyBorder="1" applyAlignment="1">
      <alignment horizontal="right" vertical="center"/>
    </xf>
    <xf numFmtId="0" fontId="6" fillId="0" borderId="0" xfId="0" applyNumberFormat="1" applyFont="1" applyAlignment="1">
      <alignment horizontal="distributed" vertical="center" justifyLastLine="1"/>
    </xf>
    <xf numFmtId="0" fontId="6" fillId="0" borderId="0" xfId="0" applyNumberFormat="1" applyFont="1" applyBorder="1" applyAlignment="1">
      <alignment vertical="center" shrinkToFit="1"/>
    </xf>
    <xf numFmtId="0" fontId="6" fillId="0" borderId="0" xfId="0" applyNumberFormat="1" applyFont="1" applyBorder="1" applyAlignment="1">
      <alignment horizontal="left" vertical="center" shrinkToFit="1"/>
    </xf>
    <xf numFmtId="0" fontId="0" fillId="0" borderId="0" xfId="0" applyNumberFormat="1" applyFont="1" applyAlignment="1">
      <alignment horizontal="right" vertical="center"/>
    </xf>
    <xf numFmtId="38" fontId="0" fillId="0" borderId="0" xfId="3" applyFont="1" applyAlignment="1">
      <alignment vertical="center"/>
    </xf>
    <xf numFmtId="0" fontId="10" fillId="0" borderId="0" xfId="0" applyNumberFormat="1" applyFont="1" applyFill="1" applyAlignment="1">
      <alignment horizontal="center" vertical="center"/>
    </xf>
    <xf numFmtId="0" fontId="0" fillId="2" borderId="0" xfId="0" applyNumberFormat="1" applyFont="1" applyFill="1" applyAlignment="1" applyProtection="1">
      <alignment horizontal="center" vertical="center"/>
      <protection locked="0"/>
    </xf>
    <xf numFmtId="178" fontId="0" fillId="2" borderId="0" xfId="0" applyNumberFormat="1" applyFont="1" applyFill="1" applyBorder="1" applyAlignment="1" applyProtection="1">
      <alignment horizontal="center" vertical="center"/>
      <protection locked="0"/>
    </xf>
    <xf numFmtId="0" fontId="0" fillId="2" borderId="0" xfId="0" applyNumberFormat="1" applyFont="1" applyFill="1" applyAlignment="1" applyProtection="1">
      <alignment horizontal="left" vertical="center"/>
      <protection locked="0"/>
    </xf>
    <xf numFmtId="0" fontId="0" fillId="2" borderId="0" xfId="0" applyNumberFormat="1" applyFont="1" applyFill="1" applyBorder="1" applyAlignment="1" applyProtection="1">
      <alignment horizontal="left" vertical="center" shrinkToFit="1"/>
      <protection locked="0"/>
    </xf>
    <xf numFmtId="0" fontId="11" fillId="3" borderId="1" xfId="0" applyNumberFormat="1" applyFont="1" applyFill="1" applyBorder="1" applyAlignment="1">
      <alignment horizontal="center" vertical="center" wrapText="1"/>
    </xf>
    <xf numFmtId="0" fontId="11" fillId="3" borderId="2"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5" fillId="0" borderId="0" xfId="0" applyNumberFormat="1" applyFont="1" applyBorder="1" applyAlignment="1">
      <alignment vertical="center"/>
    </xf>
    <xf numFmtId="0" fontId="11" fillId="3" borderId="4" xfId="0" applyNumberFormat="1" applyFont="1" applyFill="1" applyBorder="1" applyAlignment="1">
      <alignment horizontal="center" vertical="center" wrapText="1"/>
    </xf>
    <xf numFmtId="0" fontId="11" fillId="3" borderId="0" xfId="0" applyNumberFormat="1" applyFont="1" applyFill="1" applyBorder="1" applyAlignment="1">
      <alignment horizontal="center" vertical="center" wrapText="1"/>
    </xf>
    <xf numFmtId="0" fontId="11" fillId="3" borderId="5" xfId="0" applyNumberFormat="1" applyFont="1" applyFill="1" applyBorder="1" applyAlignment="1">
      <alignment horizontal="center" vertical="center" wrapText="1"/>
    </xf>
    <xf numFmtId="0" fontId="11" fillId="3" borderId="6" xfId="0" applyNumberFormat="1" applyFont="1" applyFill="1" applyBorder="1" applyAlignment="1">
      <alignment horizontal="center" vertical="center" wrapText="1"/>
    </xf>
    <xf numFmtId="0" fontId="11" fillId="3" borderId="7" xfId="0" applyNumberFormat="1" applyFont="1" applyFill="1" applyBorder="1" applyAlignment="1">
      <alignment horizontal="center" vertical="center" wrapText="1"/>
    </xf>
    <xf numFmtId="0" fontId="11" fillId="3" borderId="8" xfId="0" applyNumberFormat="1" applyFont="1" applyFill="1" applyBorder="1" applyAlignment="1">
      <alignment horizontal="center" vertical="center" wrapText="1"/>
    </xf>
    <xf numFmtId="0" fontId="12" fillId="0" borderId="0" xfId="0" applyNumberFormat="1" applyFont="1" applyAlignment="1">
      <alignment horizontal="center" vertical="center"/>
    </xf>
    <xf numFmtId="0" fontId="4" fillId="0" borderId="0" xfId="0" applyNumberFormat="1" applyFont="1" applyBorder="1" applyAlignment="1">
      <alignment vertical="top" wrapText="1"/>
    </xf>
    <xf numFmtId="0" fontId="4" fillId="0" borderId="0" xfId="0" applyNumberFormat="1" applyFont="1" applyAlignment="1">
      <alignment vertical="top"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13" fillId="2" borderId="11" xfId="0" applyNumberFormat="1" applyFont="1" applyFill="1" applyBorder="1" applyAlignment="1" applyProtection="1">
      <alignment horizontal="center" vertical="center" shrinkToFit="1"/>
      <protection locked="0"/>
    </xf>
    <xf numFmtId="0" fontId="13" fillId="2" borderId="12" xfId="0" applyNumberFormat="1" applyFont="1" applyFill="1" applyBorder="1" applyAlignment="1" applyProtection="1">
      <alignment horizontal="center" vertical="center" shrinkToFit="1"/>
      <protection locked="0"/>
    </xf>
    <xf numFmtId="0" fontId="4" fillId="0" borderId="12" xfId="0" applyNumberFormat="1" applyFont="1" applyBorder="1" applyAlignment="1">
      <alignment horizontal="center" vertical="center" wrapText="1"/>
    </xf>
    <xf numFmtId="0" fontId="4" fillId="0" borderId="0" xfId="0" applyNumberFormat="1" applyFont="1" applyAlignment="1">
      <alignment vertical="center" wrapText="1"/>
    </xf>
    <xf numFmtId="0" fontId="4" fillId="0" borderId="1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38" fontId="13" fillId="2" borderId="15" xfId="3" applyFont="1" applyFill="1" applyBorder="1" applyAlignment="1" applyProtection="1">
      <alignment vertical="center" shrinkToFit="1"/>
      <protection locked="0"/>
    </xf>
    <xf numFmtId="38" fontId="13" fillId="2" borderId="16" xfId="3" applyFont="1" applyFill="1" applyBorder="1" applyAlignment="1" applyProtection="1">
      <alignment vertical="center" shrinkToFit="1"/>
      <protection locked="0"/>
    </xf>
    <xf numFmtId="179" fontId="4" fillId="0" borderId="16" xfId="0" applyNumberFormat="1" applyFont="1" applyBorder="1" applyAlignment="1">
      <alignment vertical="center" shrinkToFit="1"/>
    </xf>
    <xf numFmtId="0" fontId="13" fillId="2" borderId="15" xfId="0" applyNumberFormat="1" applyFont="1" applyFill="1" applyBorder="1" applyAlignment="1" applyProtection="1">
      <alignment vertical="center" shrinkToFit="1"/>
      <protection locked="0"/>
    </xf>
    <xf numFmtId="179" fontId="13" fillId="2" borderId="15" xfId="0" applyNumberFormat="1" applyFont="1" applyFill="1" applyBorder="1" applyAlignment="1" applyProtection="1">
      <alignment vertical="center" shrinkToFit="1"/>
      <protection locked="0"/>
    </xf>
    <xf numFmtId="179" fontId="13" fillId="2" borderId="16" xfId="0" applyNumberFormat="1" applyFont="1" applyFill="1" applyBorder="1" applyAlignment="1" applyProtection="1">
      <alignment vertical="center" shrinkToFit="1"/>
      <protection locked="0"/>
    </xf>
    <xf numFmtId="179" fontId="4" fillId="0" borderId="16" xfId="0" applyNumberFormat="1" applyFont="1" applyBorder="1" applyAlignment="1">
      <alignment vertical="center" wrapText="1"/>
    </xf>
    <xf numFmtId="0" fontId="4" fillId="0" borderId="0" xfId="0" applyNumberFormat="1" applyFont="1" applyBorder="1" applyAlignment="1">
      <alignment horizontal="left" vertical="center" wrapText="1" indent="1"/>
    </xf>
    <xf numFmtId="0" fontId="4" fillId="0" borderId="0" xfId="0" applyNumberFormat="1" applyFont="1" applyAlignment="1">
      <alignment horizontal="left" vertical="center" wrapText="1" indent="1"/>
    </xf>
    <xf numFmtId="177" fontId="4" fillId="0" borderId="0" xfId="0" applyNumberFormat="1" applyFont="1" applyBorder="1" applyAlignment="1">
      <alignment horizontal="left" vertical="center" wrapText="1" indent="1"/>
    </xf>
    <xf numFmtId="180" fontId="4" fillId="0" borderId="0" xfId="0" applyNumberFormat="1" applyFont="1" applyAlignment="1">
      <alignment horizontal="left" vertical="center" wrapText="1" indent="1"/>
    </xf>
    <xf numFmtId="0" fontId="4" fillId="0" borderId="17"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13" fillId="2" borderId="19" xfId="0" applyNumberFormat="1" applyFont="1" applyFill="1" applyBorder="1" applyAlignment="1" applyProtection="1">
      <alignment vertical="center" shrinkToFit="1"/>
      <protection locked="0"/>
    </xf>
    <xf numFmtId="179" fontId="13" fillId="2" borderId="19" xfId="0" applyNumberFormat="1" applyFont="1" applyFill="1" applyBorder="1" applyAlignment="1" applyProtection="1">
      <alignment vertical="center" shrinkToFit="1"/>
      <protection locked="0"/>
    </xf>
    <xf numFmtId="179" fontId="13" fillId="2" borderId="20" xfId="0" applyNumberFormat="1" applyFont="1" applyFill="1" applyBorder="1" applyAlignment="1" applyProtection="1">
      <alignment vertical="center" shrinkToFit="1"/>
      <protection locked="0"/>
    </xf>
    <xf numFmtId="179" fontId="4" fillId="0" borderId="20" xfId="0" applyNumberFormat="1" applyFont="1" applyBorder="1" applyAlignment="1">
      <alignment vertical="center" wrapText="1"/>
    </xf>
    <xf numFmtId="0" fontId="4" fillId="0" borderId="21" xfId="0" applyNumberFormat="1" applyFont="1" applyBorder="1" applyAlignment="1">
      <alignment horizontal="center" vertical="center" shrinkToFit="1"/>
    </xf>
    <xf numFmtId="0" fontId="4" fillId="0" borderId="22" xfId="0" applyNumberFormat="1" applyFont="1" applyBorder="1" applyAlignment="1">
      <alignment horizontal="center" vertical="center" wrapText="1"/>
    </xf>
    <xf numFmtId="38" fontId="13" fillId="2" borderId="23" xfId="3" applyFont="1" applyFill="1" applyBorder="1" applyAlignment="1" applyProtection="1">
      <alignment vertical="center" shrinkToFit="1"/>
      <protection locked="0"/>
    </xf>
    <xf numFmtId="38" fontId="13" fillId="2" borderId="24" xfId="3" applyFont="1" applyFill="1" applyBorder="1" applyAlignment="1" applyProtection="1">
      <alignment vertical="center" shrinkToFit="1"/>
      <protection locked="0"/>
    </xf>
    <xf numFmtId="179" fontId="4" fillId="0" borderId="24" xfId="0" applyNumberFormat="1" applyFont="1" applyBorder="1" applyAlignment="1">
      <alignment vertical="center"/>
    </xf>
    <xf numFmtId="0" fontId="4" fillId="0" borderId="17" xfId="0" applyNumberFormat="1" applyFont="1" applyBorder="1" applyAlignment="1">
      <alignment horizontal="center" vertical="center" shrinkToFit="1"/>
    </xf>
    <xf numFmtId="0" fontId="13" fillId="2" borderId="20" xfId="0" applyNumberFormat="1" applyFont="1" applyFill="1" applyBorder="1" applyAlignment="1" applyProtection="1">
      <alignment vertical="center" shrinkToFit="1"/>
      <protection locked="0"/>
    </xf>
    <xf numFmtId="0" fontId="4" fillId="0" borderId="20" xfId="0" applyNumberFormat="1" applyFont="1" applyBorder="1" applyAlignment="1">
      <alignment vertical="center" wrapText="1"/>
    </xf>
    <xf numFmtId="0" fontId="10" fillId="0" borderId="0" xfId="0" applyNumberFormat="1" applyFont="1" applyAlignment="1">
      <alignment vertical="center"/>
    </xf>
    <xf numFmtId="0" fontId="4" fillId="0" borderId="0" xfId="0" applyNumberFormat="1" applyFont="1" applyAlignment="1">
      <alignment horizontal="right" vertical="center"/>
    </xf>
    <xf numFmtId="178" fontId="0" fillId="2" borderId="0" xfId="0" applyNumberFormat="1" applyFont="1" applyFill="1" applyAlignment="1" applyProtection="1">
      <alignment horizontal="center" vertical="center"/>
      <protection locked="0"/>
    </xf>
    <xf numFmtId="0" fontId="4" fillId="0" borderId="25" xfId="0" applyNumberFormat="1" applyFont="1" applyBorder="1" applyAlignment="1">
      <alignment vertical="center"/>
    </xf>
    <xf numFmtId="0" fontId="0" fillId="0" borderId="0" xfId="0" applyNumberFormat="1" applyFont="1" applyAlignment="1" applyProtection="1">
      <alignment vertical="center"/>
    </xf>
    <xf numFmtId="0" fontId="4" fillId="0" borderId="26" xfId="0" applyNumberFormat="1" applyFont="1" applyBorder="1" applyAlignment="1">
      <alignment vertical="center"/>
    </xf>
    <xf numFmtId="38" fontId="4" fillId="2" borderId="0" xfId="3" applyFont="1" applyFill="1" applyAlignment="1" applyProtection="1">
      <alignment vertical="center"/>
      <protection locked="0"/>
    </xf>
    <xf numFmtId="0" fontId="4" fillId="2" borderId="0" xfId="0" applyNumberFormat="1" applyFont="1" applyFill="1" applyAlignment="1" applyProtection="1">
      <alignment vertical="center"/>
      <protection locked="0"/>
    </xf>
    <xf numFmtId="38" fontId="4" fillId="0" borderId="26" xfId="3" applyFont="1" applyBorder="1" applyAlignment="1">
      <alignment vertical="center"/>
    </xf>
    <xf numFmtId="0" fontId="4" fillId="0" borderId="0" xfId="0" applyNumberFormat="1" applyFont="1" applyAlignment="1" applyProtection="1">
      <alignment vertical="center"/>
    </xf>
    <xf numFmtId="38" fontId="0" fillId="0" borderId="0" xfId="3" applyFont="1" applyFill="1" applyAlignment="1" applyProtection="1">
      <alignment vertical="center"/>
    </xf>
    <xf numFmtId="0" fontId="0" fillId="0" borderId="27" xfId="0" applyNumberFormat="1" applyFont="1" applyBorder="1" applyAlignment="1">
      <alignment vertical="center"/>
    </xf>
    <xf numFmtId="0" fontId="4" fillId="0" borderId="27"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Alignment="1"/>
    <xf numFmtId="0" fontId="8" fillId="0" borderId="0" xfId="0" applyNumberFormat="1" applyFont="1" applyAlignment="1">
      <alignment horizontal="center" vertical="center"/>
    </xf>
    <xf numFmtId="0" fontId="4" fillId="0" borderId="0" xfId="0" applyNumberFormat="1" applyFont="1" applyAlignment="1"/>
    <xf numFmtId="0" fontId="4" fillId="0" borderId="28" xfId="0" applyNumberFormat="1" applyFont="1" applyBorder="1" applyAlignment="1">
      <alignment horizontal="distributed" vertical="center" justifyLastLine="1" shrinkToFit="1"/>
    </xf>
    <xf numFmtId="0" fontId="4" fillId="0" borderId="28" xfId="0" applyNumberFormat="1" applyFont="1" applyBorder="1" applyAlignment="1">
      <alignment horizontal="distributed" vertical="center" justifyLastLine="1"/>
    </xf>
    <xf numFmtId="179" fontId="14" fillId="0" borderId="28" xfId="0" applyNumberFormat="1" applyFont="1" applyFill="1" applyBorder="1" applyAlignment="1">
      <alignment horizontal="right" vertical="center" wrapText="1" indent="2"/>
    </xf>
    <xf numFmtId="179" fontId="4" fillId="0" borderId="0" xfId="0" applyNumberFormat="1" applyFont="1" applyAlignment="1">
      <alignment vertical="center"/>
    </xf>
    <xf numFmtId="0" fontId="4" fillId="0" borderId="0" xfId="0" applyNumberFormat="1" applyFont="1" applyAlignment="1">
      <alignment horizontal="right"/>
    </xf>
    <xf numFmtId="0" fontId="15" fillId="0" borderId="28" xfId="0" applyNumberFormat="1" applyFont="1" applyBorder="1" applyAlignment="1">
      <alignment vertical="center" wrapText="1"/>
    </xf>
    <xf numFmtId="0" fontId="4" fillId="0" borderId="28" xfId="0" applyNumberFormat="1" applyFont="1" applyBorder="1" applyAlignment="1">
      <alignment vertical="center" wrapText="1"/>
    </xf>
    <xf numFmtId="0" fontId="4" fillId="0" borderId="0" xfId="0" applyNumberFormat="1" applyFont="1" applyAlignment="1">
      <alignment horizontal="distributed" vertical="center" justifyLastLine="1"/>
    </xf>
    <xf numFmtId="0" fontId="15" fillId="0" borderId="0" xfId="0" applyNumberFormat="1" applyFont="1" applyAlignment="1">
      <alignment vertical="center" wrapText="1"/>
    </xf>
    <xf numFmtId="179" fontId="14" fillId="0" borderId="0" xfId="0" applyNumberFormat="1" applyFont="1" applyFill="1" applyAlignment="1">
      <alignment horizontal="right" vertical="center" wrapText="1" indent="2"/>
    </xf>
    <xf numFmtId="0" fontId="0" fillId="0" borderId="0" xfId="0" applyNumberFormat="1" applyFont="1" applyAlignment="1"/>
    <xf numFmtId="0" fontId="4" fillId="0" borderId="0" xfId="0" applyNumberFormat="1" applyFont="1" applyAlignment="1">
      <alignment horizontal="left" vertical="center" indent="1"/>
    </xf>
    <xf numFmtId="0" fontId="8" fillId="0" borderId="0" xfId="0" applyNumberFormat="1" applyFont="1" applyBorder="1" applyAlignment="1">
      <alignment horizontal="center" vertical="center" wrapText="1"/>
    </xf>
    <xf numFmtId="177" fontId="4" fillId="0" borderId="0" xfId="0" applyNumberFormat="1" applyFont="1" applyFill="1" applyBorder="1" applyAlignment="1">
      <alignment horizontal="left" vertical="center" wrapText="1"/>
    </xf>
    <xf numFmtId="0" fontId="4" fillId="0" borderId="0" xfId="0" applyNumberFormat="1" applyFont="1" applyBorder="1" applyAlignment="1">
      <alignment horizontal="center" vertical="center"/>
    </xf>
    <xf numFmtId="0" fontId="5" fillId="0" borderId="0" xfId="0" applyNumberFormat="1" applyFont="1" applyBorder="1" applyAlignment="1">
      <alignment vertical="center" wrapText="1"/>
    </xf>
    <xf numFmtId="0" fontId="5" fillId="0" borderId="0" xfId="0" applyNumberFormat="1" applyFont="1" applyAlignment="1">
      <alignment vertical="center" wrapText="1"/>
    </xf>
    <xf numFmtId="0" fontId="8" fillId="0" borderId="0" xfId="0" applyNumberFormat="1" applyFont="1" applyBorder="1" applyAlignment="1">
      <alignment horizontal="center" vertical="center"/>
    </xf>
    <xf numFmtId="176" fontId="16" fillId="0" borderId="0" xfId="3" applyNumberFormat="1" applyFont="1" applyBorder="1" applyAlignment="1">
      <alignment horizontal="center" vertical="center" wrapText="1"/>
    </xf>
    <xf numFmtId="0" fontId="5" fillId="0" borderId="0" xfId="0" applyNumberFormat="1" applyFont="1" applyBorder="1" applyAlignment="1">
      <alignment horizontal="left" vertical="center"/>
    </xf>
    <xf numFmtId="177" fontId="4" fillId="0" borderId="0" xfId="0" applyNumberFormat="1" applyFont="1" applyFill="1" applyBorder="1" applyAlignment="1">
      <alignment vertical="center"/>
    </xf>
    <xf numFmtId="0" fontId="4" fillId="0" borderId="0" xfId="0" applyNumberFormat="1" applyFont="1" applyBorder="1" applyAlignment="1">
      <alignment horizontal="left" vertical="center" shrinkToFit="1"/>
    </xf>
    <xf numFmtId="0" fontId="5" fillId="0" borderId="0" xfId="0" applyNumberFormat="1" applyFont="1" applyBorder="1" applyAlignment="1">
      <alignment horizontal="left" vertical="center" wrapText="1" indent="1"/>
    </xf>
    <xf numFmtId="176" fontId="16" fillId="0" borderId="0" xfId="0" applyNumberFormat="1" applyFont="1" applyAlignment="1">
      <alignment horizontal="center" vertical="center" wrapText="1"/>
    </xf>
    <xf numFmtId="181" fontId="16" fillId="0" borderId="0" xfId="0" applyNumberFormat="1" applyFont="1" applyAlignment="1">
      <alignment horizontal="center" vertical="center" wrapText="1"/>
    </xf>
    <xf numFmtId="0" fontId="5" fillId="2" borderId="0" xfId="0" applyNumberFormat="1" applyFont="1" applyFill="1" applyBorder="1" applyAlignment="1" applyProtection="1">
      <alignment horizontal="center" vertical="center" wrapText="1"/>
      <protection locked="0"/>
    </xf>
    <xf numFmtId="0" fontId="5" fillId="0" borderId="0" xfId="0" applyNumberFormat="1" applyFont="1" applyAlignment="1">
      <alignment horizontal="center" vertical="center"/>
    </xf>
    <xf numFmtId="182" fontId="0" fillId="2" borderId="0" xfId="0" quotePrefix="1" applyNumberFormat="1" applyFont="1" applyFill="1" applyAlignment="1" applyProtection="1">
      <alignment horizontal="center" vertical="center"/>
      <protection locked="0"/>
    </xf>
    <xf numFmtId="177" fontId="4"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indent="1"/>
    </xf>
    <xf numFmtId="177" fontId="0" fillId="0" borderId="0" xfId="0" applyNumberFormat="1" applyFont="1" applyFill="1" applyAlignment="1">
      <alignment horizontal="center" vertical="center"/>
    </xf>
    <xf numFmtId="0" fontId="4" fillId="0" borderId="0" xfId="0" applyNumberFormat="1" applyFont="1" applyAlignment="1">
      <alignment horizontal="center" vertical="center"/>
    </xf>
    <xf numFmtId="177" fontId="4" fillId="0" borderId="0" xfId="0" applyNumberFormat="1" applyFont="1" applyAlignment="1">
      <alignment vertical="center"/>
    </xf>
    <xf numFmtId="0" fontId="12" fillId="0" borderId="0" xfId="0" applyNumberFormat="1" applyFont="1" applyBorder="1" applyAlignment="1">
      <alignment horizontal="center" vertical="center"/>
    </xf>
    <xf numFmtId="0" fontId="4" fillId="0" borderId="29" xfId="0" applyNumberFormat="1" applyFont="1" applyBorder="1" applyAlignment="1">
      <alignment horizontal="center" vertical="center" wrapText="1"/>
    </xf>
    <xf numFmtId="0" fontId="4" fillId="0" borderId="30" xfId="0" applyNumberFormat="1" applyFont="1" applyBorder="1" applyAlignment="1">
      <alignment horizontal="center" vertical="center" wrapText="1"/>
    </xf>
    <xf numFmtId="0" fontId="4" fillId="0" borderId="31" xfId="0" applyNumberFormat="1" applyFont="1" applyBorder="1" applyAlignment="1">
      <alignment horizontal="center" vertical="center" wrapText="1"/>
    </xf>
    <xf numFmtId="38" fontId="13" fillId="2" borderId="32" xfId="3" applyFont="1" applyFill="1" applyBorder="1" applyAlignment="1" applyProtection="1">
      <alignment vertical="center" shrinkToFit="1"/>
      <protection locked="0"/>
    </xf>
    <xf numFmtId="38" fontId="13" fillId="2" borderId="33" xfId="3" applyFont="1" applyFill="1" applyBorder="1" applyAlignment="1" applyProtection="1">
      <alignment vertical="center" shrinkToFit="1"/>
      <protection locked="0"/>
    </xf>
    <xf numFmtId="179" fontId="4" fillId="0" borderId="33" xfId="0" applyNumberFormat="1" applyFont="1" applyBorder="1" applyAlignment="1">
      <alignment vertical="center" shrinkToFit="1"/>
    </xf>
    <xf numFmtId="0" fontId="4" fillId="0" borderId="0" xfId="0" applyNumberFormat="1" applyFont="1" applyBorder="1" applyAlignment="1">
      <alignment horizontal="center" vertical="center" wrapText="1"/>
    </xf>
    <xf numFmtId="38" fontId="13" fillId="2" borderId="11" xfId="3" applyFont="1" applyFill="1" applyBorder="1" applyAlignment="1" applyProtection="1">
      <alignment vertical="center" shrinkToFit="1"/>
      <protection locked="0"/>
    </xf>
    <xf numFmtId="38" fontId="13" fillId="2" borderId="12" xfId="3" applyFont="1" applyFill="1" applyBorder="1" applyAlignment="1" applyProtection="1">
      <alignment vertical="center" shrinkToFit="1"/>
      <protection locked="0"/>
    </xf>
    <xf numFmtId="179" fontId="4" fillId="0" borderId="12" xfId="0" applyNumberFormat="1" applyFont="1" applyBorder="1" applyAlignment="1">
      <alignment vertical="center" wrapText="1"/>
    </xf>
    <xf numFmtId="183" fontId="13" fillId="0" borderId="15" xfId="0" applyNumberFormat="1" applyFont="1" applyFill="1" applyBorder="1" applyAlignment="1">
      <alignment vertical="center" shrinkToFit="1"/>
    </xf>
    <xf numFmtId="183" fontId="13" fillId="0" borderId="16" xfId="0" applyNumberFormat="1" applyFont="1" applyFill="1" applyBorder="1" applyAlignment="1">
      <alignment vertical="center" shrinkToFit="1"/>
    </xf>
    <xf numFmtId="183" fontId="4" fillId="0" borderId="16" xfId="0" applyNumberFormat="1" applyFont="1" applyBorder="1" applyAlignment="1">
      <alignment vertical="center" wrapText="1"/>
    </xf>
    <xf numFmtId="0" fontId="4" fillId="0" borderId="34" xfId="0" applyNumberFormat="1" applyFont="1" applyBorder="1" applyAlignment="1">
      <alignment horizontal="center" vertical="center" wrapText="1"/>
    </xf>
    <xf numFmtId="38" fontId="4" fillId="2" borderId="23" xfId="3" applyFont="1" applyFill="1" applyBorder="1" applyAlignment="1" applyProtection="1">
      <alignment vertical="top" shrinkToFit="1"/>
      <protection locked="0"/>
    </xf>
    <xf numFmtId="179" fontId="4" fillId="0" borderId="35" xfId="0" applyNumberFormat="1" applyFont="1" applyBorder="1">
      <alignment vertical="center"/>
    </xf>
    <xf numFmtId="0" fontId="4" fillId="2" borderId="19" xfId="0" applyFont="1" applyFill="1" applyBorder="1" applyAlignment="1" applyProtection="1">
      <alignment vertical="top" shrinkToFit="1"/>
      <protection locked="0"/>
    </xf>
    <xf numFmtId="0" fontId="4" fillId="0" borderId="36" xfId="0" applyFont="1" applyBorder="1" applyAlignment="1">
      <alignment vertical="center" wrapText="1"/>
    </xf>
    <xf numFmtId="179" fontId="14" fillId="0" borderId="28" xfId="0" applyNumberFormat="1" applyFont="1" applyFill="1" applyBorder="1" applyAlignment="1">
      <alignment horizontal="right" vertical="center" wrapText="1"/>
    </xf>
    <xf numFmtId="179" fontId="14" fillId="0" borderId="28" xfId="0" applyNumberFormat="1" applyFont="1" applyFill="1" applyBorder="1" applyAlignment="1">
      <alignment vertical="center" wrapText="1"/>
    </xf>
    <xf numFmtId="183" fontId="14" fillId="0" borderId="28" xfId="0" applyNumberFormat="1" applyFont="1" applyFill="1" applyBorder="1" applyAlignment="1">
      <alignment horizontal="right" vertical="center" wrapText="1"/>
    </xf>
    <xf numFmtId="0" fontId="0" fillId="0" borderId="0" xfId="0" applyNumberFormat="1" applyFont="1" applyFill="1" applyAlignment="1">
      <alignment vertical="center" wrapText="1"/>
    </xf>
    <xf numFmtId="0" fontId="0" fillId="3" borderId="0" xfId="0" applyNumberFormat="1" applyFont="1" applyFill="1" applyAlignment="1" applyProtection="1">
      <alignment horizontal="center" vertical="center"/>
      <protection locked="0"/>
    </xf>
    <xf numFmtId="0" fontId="17" fillId="0" borderId="0" xfId="0" applyNumberFormat="1" applyFont="1" applyBorder="1" applyAlignment="1">
      <alignment horizontal="center" vertical="center" wrapText="1"/>
    </xf>
    <xf numFmtId="0" fontId="18" fillId="0" borderId="0" xfId="0" applyNumberFormat="1" applyFont="1" applyAlignment="1">
      <alignment vertical="center"/>
    </xf>
    <xf numFmtId="0" fontId="4" fillId="0" borderId="0" xfId="0" applyNumberFormat="1" applyFont="1" applyBorder="1" applyAlignment="1">
      <alignment vertical="center" wrapText="1"/>
    </xf>
    <xf numFmtId="176" fontId="4" fillId="0" borderId="0" xfId="0" applyNumberFormat="1" applyFont="1" applyAlignment="1">
      <alignment vertical="center"/>
    </xf>
    <xf numFmtId="0" fontId="4" fillId="0" borderId="0" xfId="0" applyNumberFormat="1" applyFont="1" applyBorder="1" applyAlignment="1">
      <alignment horizontal="left" vertical="center" indent="1"/>
    </xf>
    <xf numFmtId="0" fontId="4" fillId="0" borderId="11" xfId="0" applyFont="1" applyBorder="1" applyAlignment="1">
      <alignment vertical="center" shrinkToFit="1"/>
    </xf>
    <xf numFmtId="0" fontId="4" fillId="0" borderId="37" xfId="0" applyFont="1" applyBorder="1" applyAlignment="1">
      <alignment horizontal="center" vertical="center" wrapText="1"/>
    </xf>
    <xf numFmtId="38" fontId="4" fillId="0" borderId="15" xfId="0" applyNumberFormat="1" applyFont="1" applyBorder="1" applyAlignment="1">
      <alignment vertical="center" shrinkToFit="1"/>
    </xf>
    <xf numFmtId="179" fontId="4" fillId="0" borderId="38" xfId="0" applyNumberFormat="1" applyFont="1" applyBorder="1" applyAlignment="1">
      <alignment vertical="center" shrinkToFit="1"/>
    </xf>
    <xf numFmtId="183" fontId="4" fillId="0" borderId="15" xfId="0" applyNumberFormat="1" applyFont="1" applyBorder="1" applyAlignment="1">
      <alignment vertical="center" shrinkToFit="1"/>
    </xf>
    <xf numFmtId="179" fontId="4" fillId="0" borderId="15" xfId="0" applyNumberFormat="1" applyFont="1" applyBorder="1" applyAlignment="1">
      <alignment vertical="center" shrinkToFit="1"/>
    </xf>
    <xf numFmtId="179" fontId="4" fillId="0" borderId="38" xfId="0" applyNumberFormat="1" applyFont="1" applyBorder="1" applyAlignment="1">
      <alignment vertical="center" wrapText="1"/>
    </xf>
    <xf numFmtId="0" fontId="4" fillId="0" borderId="15" xfId="0" applyFont="1" applyBorder="1" applyAlignment="1">
      <alignment vertical="center" shrinkToFit="1"/>
    </xf>
    <xf numFmtId="0" fontId="4" fillId="0" borderId="32" xfId="0" applyFont="1" applyBorder="1" applyAlignment="1">
      <alignment vertical="center" shrinkToFit="1"/>
    </xf>
    <xf numFmtId="179" fontId="4" fillId="0" borderId="32" xfId="0" applyNumberFormat="1" applyFont="1" applyBorder="1" applyAlignment="1">
      <alignment vertical="center" shrinkToFit="1"/>
    </xf>
    <xf numFmtId="179" fontId="4" fillId="0" borderId="36" xfId="0" applyNumberFormat="1" applyFont="1" applyBorder="1" applyAlignment="1">
      <alignment vertical="center" wrapText="1"/>
    </xf>
    <xf numFmtId="0" fontId="4" fillId="0" borderId="39" xfId="0" applyFont="1" applyBorder="1" applyAlignment="1">
      <alignment horizontal="center" vertical="center" wrapText="1"/>
    </xf>
    <xf numFmtId="38" fontId="4" fillId="0" borderId="40" xfId="0" applyNumberFormat="1" applyFont="1" applyBorder="1" applyAlignment="1">
      <alignment vertical="center" shrinkToFit="1"/>
    </xf>
    <xf numFmtId="38" fontId="4" fillId="0" borderId="41" xfId="0" applyNumberFormat="1" applyFont="1" applyBorder="1" applyAlignment="1">
      <alignment vertical="center" shrinkToFit="1"/>
    </xf>
    <xf numFmtId="0" fontId="4" fillId="0" borderId="42" xfId="0" applyFont="1" applyBorder="1" applyAlignment="1">
      <alignment horizontal="center" vertical="center" wrapText="1"/>
    </xf>
    <xf numFmtId="0" fontId="4" fillId="0" borderId="43" xfId="0" applyFont="1" applyBorder="1" applyAlignment="1">
      <alignment vertical="center" shrinkToFit="1"/>
    </xf>
    <xf numFmtId="0" fontId="4" fillId="0" borderId="19" xfId="0" applyFont="1" applyBorder="1" applyAlignment="1">
      <alignment vertical="center" shrinkToFit="1"/>
    </xf>
    <xf numFmtId="0" fontId="17" fillId="0" borderId="0"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0" xfId="0" applyNumberFormat="1" applyFont="1" applyBorder="1" applyAlignment="1">
      <alignment horizontal="left" vertical="top" wrapText="1" indent="1"/>
    </xf>
    <xf numFmtId="0" fontId="5" fillId="0" borderId="0" xfId="0" applyNumberFormat="1" applyFont="1" applyAlignment="1">
      <alignment horizontal="left" vertical="center" wrapText="1" indent="1"/>
    </xf>
    <xf numFmtId="179" fontId="16" fillId="0" borderId="0" xfId="0" applyNumberFormat="1" applyFont="1" applyAlignment="1">
      <alignment horizontal="center" vertical="center" wrapText="1"/>
    </xf>
    <xf numFmtId="0" fontId="5" fillId="0" borderId="28" xfId="0" applyNumberFormat="1" applyFont="1" applyBorder="1" applyAlignment="1">
      <alignment horizontal="center" vertical="center" shrinkToFit="1"/>
    </xf>
    <xf numFmtId="0" fontId="5" fillId="0" borderId="0" xfId="0" applyNumberFormat="1" applyFont="1" applyFill="1" applyAlignment="1">
      <alignment horizontal="right" vertical="center"/>
    </xf>
    <xf numFmtId="0" fontId="19" fillId="0" borderId="0" xfId="0" applyNumberFormat="1" applyFont="1" applyAlignment="1">
      <alignment vertical="center"/>
    </xf>
    <xf numFmtId="0" fontId="0"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horizontal="left" vertical="center"/>
      <protection locked="0"/>
    </xf>
    <xf numFmtId="49" fontId="0" fillId="2" borderId="0" xfId="0" applyNumberFormat="1" applyFont="1" applyFill="1" applyAlignment="1" applyProtection="1">
      <alignment horizontal="center" vertical="center"/>
      <protection locked="0"/>
    </xf>
    <xf numFmtId="0" fontId="0" fillId="2" borderId="0" xfId="0" applyNumberFormat="1" applyFont="1" applyFill="1" applyBorder="1" applyAlignment="1" applyProtection="1">
      <alignment horizontal="left" vertical="center" wrapText="1"/>
      <protection locked="0"/>
    </xf>
    <xf numFmtId="182" fontId="0" fillId="0" borderId="0" xfId="0" quotePrefix="1" applyNumberFormat="1" applyFont="1" applyFill="1" applyAlignment="1">
      <alignment horizontal="center" vertical="center"/>
    </xf>
    <xf numFmtId="0" fontId="21" fillId="0" borderId="0" xfId="2" applyFont="1">
      <alignment vertical="center"/>
    </xf>
    <xf numFmtId="0" fontId="2" fillId="0" borderId="0" xfId="2">
      <alignment vertical="center"/>
    </xf>
    <xf numFmtId="0" fontId="22" fillId="0" borderId="0" xfId="2" applyFont="1" applyBorder="1">
      <alignment vertical="center"/>
    </xf>
    <xf numFmtId="0" fontId="23" fillId="4" borderId="28" xfId="2" applyFont="1" applyFill="1" applyBorder="1" applyAlignment="1">
      <alignment horizontal="center" vertical="center"/>
    </xf>
    <xf numFmtId="0" fontId="21" fillId="4" borderId="28" xfId="2" applyFont="1" applyFill="1" applyBorder="1">
      <alignment vertical="center"/>
    </xf>
    <xf numFmtId="0" fontId="23" fillId="4" borderId="44" xfId="2" applyFont="1" applyFill="1" applyBorder="1" applyAlignment="1">
      <alignment horizontal="center" vertical="center"/>
    </xf>
    <xf numFmtId="38" fontId="23" fillId="4" borderId="28" xfId="1" applyFont="1" applyFill="1" applyBorder="1" applyAlignment="1">
      <alignment horizontal="right" vertical="center"/>
    </xf>
    <xf numFmtId="38" fontId="23" fillId="0" borderId="28" xfId="1" applyFont="1" applyBorder="1" applyAlignment="1">
      <alignment horizontal="right" vertical="center"/>
    </xf>
    <xf numFmtId="38" fontId="23" fillId="0" borderId="28" xfId="1" applyFont="1" applyBorder="1" applyAlignment="1">
      <alignment horizontal="right" vertical="top" wrapText="1"/>
    </xf>
    <xf numFmtId="38" fontId="23" fillId="0" borderId="28" xfId="1" applyFont="1" applyBorder="1" applyAlignment="1">
      <alignment horizontal="right" vertical="center" wrapText="1"/>
    </xf>
    <xf numFmtId="0" fontId="24" fillId="0" borderId="0" xfId="2" applyFont="1">
      <alignment vertical="center"/>
    </xf>
    <xf numFmtId="0" fontId="21" fillId="4" borderId="44" xfId="2" applyFont="1" applyFill="1" applyBorder="1">
      <alignment vertical="center"/>
    </xf>
    <xf numFmtId="38" fontId="21" fillId="4" borderId="28" xfId="1" applyFont="1" applyFill="1" applyBorder="1">
      <alignment vertical="center"/>
    </xf>
    <xf numFmtId="38" fontId="21" fillId="0" borderId="28" xfId="1" applyFont="1" applyBorder="1">
      <alignment vertical="center"/>
    </xf>
    <xf numFmtId="38" fontId="21" fillId="0" borderId="28" xfId="1" applyFont="1" applyBorder="1" applyAlignment="1">
      <alignment vertical="center" wrapText="1"/>
    </xf>
    <xf numFmtId="0" fontId="23" fillId="4" borderId="44" xfId="2" applyFont="1" applyFill="1" applyBorder="1" applyAlignment="1">
      <alignment vertical="top" wrapText="1"/>
    </xf>
    <xf numFmtId="0" fontId="21" fillId="4" borderId="45" xfId="2" applyFont="1" applyFill="1" applyBorder="1" applyAlignment="1">
      <alignment vertical="center" wrapText="1"/>
    </xf>
    <xf numFmtId="38" fontId="21" fillId="4" borderId="25" xfId="1" applyFont="1" applyFill="1" applyBorder="1">
      <alignment vertical="center"/>
    </xf>
    <xf numFmtId="38" fontId="21" fillId="0" borderId="25" xfId="1" applyFont="1" applyBorder="1">
      <alignment vertical="center"/>
    </xf>
    <xf numFmtId="38" fontId="21" fillId="0" borderId="25" xfId="1" applyFont="1" applyBorder="1" applyAlignment="1">
      <alignment vertical="center" wrapText="1"/>
    </xf>
    <xf numFmtId="0" fontId="23" fillId="4" borderId="46" xfId="2" applyFont="1" applyFill="1" applyBorder="1" applyAlignment="1">
      <alignment horizontal="center" vertical="center"/>
    </xf>
    <xf numFmtId="0" fontId="21" fillId="3" borderId="47" xfId="2" applyFont="1" applyFill="1" applyBorder="1">
      <alignment vertical="center"/>
    </xf>
    <xf numFmtId="38" fontId="23" fillId="3" borderId="48" xfId="1" applyFont="1" applyFill="1" applyBorder="1" applyAlignment="1">
      <alignment horizontal="right" vertical="center"/>
    </xf>
    <xf numFmtId="38" fontId="25" fillId="3" borderId="48" xfId="1" applyFont="1" applyFill="1" applyBorder="1" applyAlignment="1">
      <alignment horizontal="right" vertical="center"/>
    </xf>
    <xf numFmtId="38" fontId="23" fillId="3" borderId="49" xfId="1" applyFont="1" applyFill="1" applyBorder="1" applyAlignment="1">
      <alignment horizontal="right" vertical="center"/>
    </xf>
  </cellXfs>
  <cellStyles count="4">
    <cellStyle name="桁区切り_宿泊基準額" xfId="1"/>
    <cellStyle name="標準" xfId="0" builtinId="0"/>
    <cellStyle name="標準_宿泊基準額" xfId="2"/>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8890</xdr:colOff>
      <xdr:row>4</xdr:row>
      <xdr:rowOff>0</xdr:rowOff>
    </xdr:from>
    <xdr:to xmlns:xdr="http://schemas.openxmlformats.org/drawingml/2006/spreadsheetDrawing">
      <xdr:col>19</xdr:col>
      <xdr:colOff>112395</xdr:colOff>
      <xdr:row>10</xdr:row>
      <xdr:rowOff>332105</xdr:rowOff>
    </xdr:to>
    <xdr:sp macro="" textlink="">
      <xdr:nvSpPr>
        <xdr:cNvPr id="2" name="テキスト 1"/>
        <xdr:cNvSpPr txBox="1"/>
      </xdr:nvSpPr>
      <xdr:spPr>
        <a:xfrm>
          <a:off x="6333490" y="1200150"/>
          <a:ext cx="5399405" cy="2275205"/>
        </a:xfrm>
        <a:prstGeom prst="rect">
          <a:avLst/>
        </a:prstGeom>
        <a:solidFill>
          <a:schemeClr val="lt1"/>
        </a:solidFill>
        <a:ln w="19050" cmpd="sng">
          <a:solidFill>
            <a:schemeClr val="accent3"/>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経費の記載要領</a:t>
          </a:r>
          <a:endParaRPr kumimoji="1" lang="ja-JP" altLang="en-US"/>
        </a:p>
        <a:p>
          <a:endParaRPr kumimoji="1" lang="ja-JP" altLang="en-US"/>
        </a:p>
        <a:p>
          <a:r>
            <a:rPr kumimoji="1" lang="ja-JP" altLang="en-US"/>
            <a:t>①交通費　　自家用車・借上げバスに乗り合わせた場合は、車に乗った</a:t>
          </a:r>
          <a:endParaRPr kumimoji="1" lang="ja-JP" altLang="en-US"/>
        </a:p>
        <a:p>
          <a:r>
            <a:rPr kumimoji="1" lang="ja-JP" altLang="en-US"/>
            <a:t>②借上料</a:t>
          </a:r>
          <a:r>
            <a:rPr kumimoji="1" lang="ja-JP" altLang="en-US"/>
            <a:t>　　人数（保護者含む）を事業内容欄に明記してください。</a:t>
          </a:r>
          <a:endParaRPr kumimoji="1" lang="ja-JP" altLang="en-US"/>
        </a:p>
        <a:p>
          <a:r>
            <a:rPr kumimoji="1" lang="ja-JP" altLang="en-US"/>
            <a:t>　　　　　　　　※自家用車による送迎で現地集合した場合のガソリン代は対象外です。</a:t>
          </a:r>
          <a:endParaRPr kumimoji="1" lang="ja-JP" altLang="en-US"/>
        </a:p>
        <a:p>
          <a:endParaRPr kumimoji="1" lang="ja-JP" altLang="en-US"/>
        </a:p>
        <a:p>
          <a:r>
            <a:rPr kumimoji="1" lang="ja-JP" altLang="en-US"/>
            <a:t>③輸送費　　機材の輸送にかかった経費</a:t>
          </a:r>
          <a:endParaRPr kumimoji="1" lang="ja-JP" altLang="en-US"/>
        </a:p>
        <a:p>
          <a:endParaRPr kumimoji="1" lang="ja-JP" altLang="en-US"/>
        </a:p>
        <a:p>
          <a:r>
            <a:rPr kumimoji="1" lang="ja-JP" altLang="en-US"/>
            <a:t>③宿泊料　　宿泊地によって１泊あたりの上限額が異なります。</a:t>
          </a:r>
          <a:endParaRPr kumimoji="1" lang="ja-JP" altLang="en-US"/>
        </a:p>
        <a:p>
          <a:r>
            <a:rPr kumimoji="1" lang="ja-JP" altLang="en-US"/>
            <a:t>　　　　　　　　（詳細は宿泊基準額シートをご確認ください。）</a:t>
          </a:r>
          <a:endParaRPr kumimoji="1" lang="ja-JP" altLang="en-US"/>
        </a:p>
        <a:p>
          <a:r>
            <a:rPr kumimoji="1" lang="ja-JP" altLang="en-US"/>
            <a:t>　　　　　　　　上限以上の場合は、「事業内容欄」には全額を、補助対象金額欄には</a:t>
          </a:r>
          <a:endParaRPr kumimoji="1" lang="ja-JP" altLang="en-US"/>
        </a:p>
        <a:p>
          <a:r>
            <a:rPr kumimoji="1" lang="ja-JP" altLang="en-US"/>
            <a:t>　　　　　　　　上限額</a:t>
          </a:r>
          <a:r>
            <a:rPr kumimoji="1" lang="ja-JP" altLang="en-US"/>
            <a:t>×人数で記載してください。</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4</xdr:row>
      <xdr:rowOff>0</xdr:rowOff>
    </xdr:from>
    <xdr:to xmlns:xdr="http://schemas.openxmlformats.org/drawingml/2006/spreadsheetDrawing">
      <xdr:col>19</xdr:col>
      <xdr:colOff>103505</xdr:colOff>
      <xdr:row>10</xdr:row>
      <xdr:rowOff>342900</xdr:rowOff>
    </xdr:to>
    <xdr:sp macro="" textlink="">
      <xdr:nvSpPr>
        <xdr:cNvPr id="3" name="テキスト 3"/>
        <xdr:cNvSpPr txBox="1"/>
      </xdr:nvSpPr>
      <xdr:spPr>
        <a:xfrm>
          <a:off x="7343775" y="1200150"/>
          <a:ext cx="5399405" cy="2286000"/>
        </a:xfrm>
        <a:prstGeom prst="rect">
          <a:avLst/>
        </a:prstGeom>
        <a:solidFill>
          <a:schemeClr val="lt1"/>
        </a:solidFill>
        <a:ln w="19050" cmpd="sng">
          <a:solidFill>
            <a:schemeClr val="accent3"/>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経費の記載要領</a:t>
          </a:r>
          <a:endParaRPr kumimoji="1" lang="ja-JP" altLang="en-US"/>
        </a:p>
        <a:p>
          <a:endParaRPr kumimoji="1" lang="ja-JP" altLang="en-US"/>
        </a:p>
        <a:p>
          <a:r>
            <a:rPr kumimoji="1" lang="ja-JP" altLang="en-US"/>
            <a:t>①交通費　　自家用車・借上げバスに乗り合わせた場合は、車に乗った</a:t>
          </a:r>
          <a:endParaRPr kumimoji="1" lang="ja-JP" altLang="en-US"/>
        </a:p>
        <a:p>
          <a:r>
            <a:rPr kumimoji="1" lang="ja-JP" altLang="en-US"/>
            <a:t>②借上料</a:t>
          </a:r>
          <a:r>
            <a:rPr kumimoji="1" lang="ja-JP" altLang="en-US"/>
            <a:t>　　人数（保護者含む）を事業内容欄に明記してください。</a:t>
          </a:r>
          <a:endParaRPr kumimoji="1" lang="ja-JP" altLang="en-US"/>
        </a:p>
        <a:p>
          <a:r>
            <a:rPr kumimoji="1" lang="ja-JP" altLang="en-US"/>
            <a:t>　　　　　　　　※自家用車による送迎で現地集合した場合のガソリン代は対象外です。</a:t>
          </a:r>
          <a:endParaRPr kumimoji="1" lang="ja-JP" altLang="en-US"/>
        </a:p>
        <a:p>
          <a:endParaRPr kumimoji="1" lang="ja-JP" altLang="en-US"/>
        </a:p>
        <a:p>
          <a:r>
            <a:rPr kumimoji="1" lang="ja-JP" altLang="en-US"/>
            <a:t>③輸送費　　機材の輸送にかかった経費</a:t>
          </a:r>
          <a:endParaRPr kumimoji="1" lang="ja-JP" altLang="en-US"/>
        </a:p>
        <a:p>
          <a:endParaRPr kumimoji="1" lang="ja-JP" altLang="en-US"/>
        </a:p>
        <a:p>
          <a:r>
            <a:rPr kumimoji="1" lang="ja-JP" altLang="en-US"/>
            <a:t>③宿泊料　　宿泊地によって１泊あたりの上限額が異なります。</a:t>
          </a:r>
          <a:endParaRPr kumimoji="1" lang="ja-JP" altLang="en-US"/>
        </a:p>
        <a:p>
          <a:r>
            <a:rPr kumimoji="1" lang="ja-JP" altLang="en-US"/>
            <a:t>　　　　　　　　（詳細は宿泊基準額シートをご確認ください。）</a:t>
          </a:r>
          <a:endParaRPr kumimoji="1" lang="ja-JP" altLang="en-US"/>
        </a:p>
        <a:p>
          <a:r>
            <a:rPr kumimoji="1" lang="ja-JP" altLang="en-US"/>
            <a:t>　　　　　　　　上限以上の場合は、「事業内容欄」には全額を、補助対象金額欄には</a:t>
          </a:r>
          <a:endParaRPr kumimoji="1" lang="ja-JP" altLang="en-US"/>
        </a:p>
        <a:p>
          <a:r>
            <a:rPr kumimoji="1" lang="ja-JP" altLang="en-US"/>
            <a:t>　　　　　　　　上限額</a:t>
          </a:r>
          <a:r>
            <a:rPr kumimoji="1" lang="ja-JP" altLang="en-US"/>
            <a:t>×人数で記載してください。</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76835</xdr:colOff>
      <xdr:row>11</xdr:row>
      <xdr:rowOff>239395</xdr:rowOff>
    </xdr:from>
    <xdr:to xmlns:xdr="http://schemas.openxmlformats.org/drawingml/2006/spreadsheetDrawing">
      <xdr:col>19</xdr:col>
      <xdr:colOff>180340</xdr:colOff>
      <xdr:row>20</xdr:row>
      <xdr:rowOff>200025</xdr:rowOff>
    </xdr:to>
    <xdr:sp macro="" textlink="">
      <xdr:nvSpPr>
        <xdr:cNvPr id="2" name="テキスト 1"/>
        <xdr:cNvSpPr txBox="1"/>
      </xdr:nvSpPr>
      <xdr:spPr>
        <a:xfrm>
          <a:off x="6096635" y="3725545"/>
          <a:ext cx="5399405" cy="2246630"/>
        </a:xfrm>
        <a:prstGeom prst="rect">
          <a:avLst/>
        </a:prstGeom>
        <a:solidFill>
          <a:schemeClr val="lt1"/>
        </a:solidFill>
        <a:ln w="19050" cmpd="sng">
          <a:solidFill>
            <a:schemeClr val="accent3"/>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経費の記載要領</a:t>
          </a:r>
          <a:endParaRPr kumimoji="1" lang="ja-JP" altLang="en-US"/>
        </a:p>
        <a:p>
          <a:endParaRPr kumimoji="1" lang="ja-JP" altLang="en-US"/>
        </a:p>
        <a:p>
          <a:r>
            <a:rPr kumimoji="1" lang="ja-JP" altLang="en-US"/>
            <a:t>①交通費　　自家用車・借上げバスに乗り合わせた場合は、車に乗った</a:t>
          </a:r>
          <a:endParaRPr kumimoji="1" lang="ja-JP" altLang="en-US"/>
        </a:p>
        <a:p>
          <a:r>
            <a:rPr kumimoji="1" lang="ja-JP" altLang="en-US"/>
            <a:t>②借上料</a:t>
          </a:r>
          <a:r>
            <a:rPr kumimoji="1" lang="ja-JP" altLang="en-US"/>
            <a:t>　　人数（保護者含む）を事業内容欄に明記してください。</a:t>
          </a:r>
          <a:endParaRPr kumimoji="1" lang="ja-JP" altLang="en-US"/>
        </a:p>
        <a:p>
          <a:r>
            <a:rPr kumimoji="1" lang="ja-JP" altLang="en-US"/>
            <a:t>　　　　　　　　※自家用車による送迎で現地集合した場合のガソリン代は対象外です。</a:t>
          </a:r>
          <a:endParaRPr kumimoji="1" lang="ja-JP" altLang="en-US"/>
        </a:p>
        <a:p>
          <a:endParaRPr kumimoji="1" lang="ja-JP" altLang="en-US"/>
        </a:p>
        <a:p>
          <a:r>
            <a:rPr kumimoji="1" lang="ja-JP" altLang="en-US"/>
            <a:t>③輸送費　　機材の輸送にかかった経費</a:t>
          </a:r>
          <a:endParaRPr kumimoji="1" lang="ja-JP" altLang="en-US"/>
        </a:p>
        <a:p>
          <a:endParaRPr kumimoji="1" lang="ja-JP" altLang="en-US"/>
        </a:p>
        <a:p>
          <a:r>
            <a:rPr kumimoji="1" lang="ja-JP" altLang="en-US"/>
            <a:t>③宿泊料　　宿泊地によって１泊あたりの上限額が異なります。</a:t>
          </a:r>
          <a:endParaRPr kumimoji="1" lang="ja-JP" altLang="en-US"/>
        </a:p>
        <a:p>
          <a:r>
            <a:rPr kumimoji="1" lang="ja-JP" altLang="en-US"/>
            <a:t>　　　　　　　　（詳細は宿泊基準額シートをご確認ください。）</a:t>
          </a:r>
          <a:endParaRPr kumimoji="1" lang="ja-JP" altLang="en-US"/>
        </a:p>
        <a:p>
          <a:r>
            <a:rPr kumimoji="1" lang="ja-JP" altLang="en-US"/>
            <a:t>　　　　　　　　上限以上の場合は、「事業内容欄」には全額を、補助対象金額欄には</a:t>
          </a:r>
          <a:endParaRPr kumimoji="1" lang="ja-JP" altLang="en-US"/>
        </a:p>
        <a:p>
          <a:r>
            <a:rPr kumimoji="1" lang="ja-JP" altLang="en-US"/>
            <a:t>　　　　　　　　上限額</a:t>
          </a:r>
          <a:r>
            <a:rPr kumimoji="1" lang="ja-JP" altLang="en-US"/>
            <a:t>×人数で記載してください。</a:t>
          </a:r>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1%20&#21271;&#20449;&#36234;\03_&#23455;&#32318;&#22577;&#21578;\01%20&#12500;&#12463;&#12523;&#12473;\R6&#12500;&#12463;&#12523;&#1247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申請書"/>
      <sheetName val="事業計画書"/>
      <sheetName val="収支予算書"/>
      <sheetName val="変更申請書"/>
      <sheetName val="変更計画書"/>
      <sheetName val="変更収支予算書"/>
      <sheetName val="完了実績報告書"/>
      <sheetName val="実績報告書"/>
      <sheetName val="収支決算書"/>
      <sheetName val="交付請求書"/>
    </sheetNames>
    <sheetDataSet>
      <sheetData sheetId="0"/>
      <sheetData sheetId="1"/>
      <sheetData sheetId="2"/>
      <sheetData sheetId="3"/>
      <sheetData sheetId="4">
        <row r="14">
          <cell r="F14" t="str">
            <v>ガソリン代</v>
          </cell>
        </row>
        <row r="15">
          <cell r="F15" t="str">
            <v>高速代　＠7,160×4台</v>
          </cell>
        </row>
        <row r="16">
          <cell r="F16" t="str">
            <v>駐車場代　＠750×4台</v>
          </cell>
        </row>
        <row r="17">
          <cell r="F17" t="str">
            <v>＠11,000×6名</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S33"/>
  <sheetViews>
    <sheetView zoomScaleSheetLayoutView="115" workbookViewId="0">
      <selection activeCell="L3" sqref="L3"/>
    </sheetView>
  </sheetViews>
  <sheetFormatPr defaultRowHeight="18.75" customHeight="1"/>
  <cols>
    <col min="1" max="1" width="4.375" style="1" customWidth="1"/>
    <col min="2" max="3" width="12.625" style="1" customWidth="1"/>
    <col min="4" max="7" width="8.375" style="1" customWidth="1"/>
    <col min="8" max="9" width="12.625" style="1" customWidth="1"/>
    <col min="10" max="10" width="7.25" style="1" customWidth="1"/>
    <col min="11" max="11" width="6.25" style="2" customWidth="1"/>
    <col min="12" max="12" width="6.25" style="3" customWidth="1"/>
    <col min="13" max="13" width="6.25" style="2" customWidth="1"/>
    <col min="14" max="14" width="11.125" style="4" bestFit="1" customWidth="1"/>
    <col min="15" max="15" width="9" style="2" customWidth="1"/>
    <col min="16" max="18" width="9" style="5" customWidth="1"/>
    <col min="19" max="19" width="9" style="5" hidden="1" customWidth="1"/>
    <col min="20" max="16384" width="9" style="5" customWidth="1"/>
  </cols>
  <sheetData>
    <row r="1" spans="2:19" ht="18.75" customHeight="1"/>
    <row r="2" spans="2:19" ht="18.75" customHeight="1">
      <c r="H2" s="13">
        <f>L5</f>
        <v>45870</v>
      </c>
      <c r="I2" s="13"/>
      <c r="L2" s="19"/>
    </row>
    <row r="3" spans="2:19" ht="18.75" customHeight="1">
      <c r="H3" s="14"/>
      <c r="I3" s="14"/>
      <c r="K3" s="17" t="s">
        <v>66</v>
      </c>
      <c r="L3" s="20">
        <v>7</v>
      </c>
      <c r="M3" s="2" t="s">
        <v>31</v>
      </c>
      <c r="S3" s="5" t="str">
        <f>DBCS(L3)</f>
        <v>７</v>
      </c>
    </row>
    <row r="4" spans="2:19" ht="18.75" customHeight="1">
      <c r="B4" s="6" t="s">
        <v>93</v>
      </c>
    </row>
    <row r="5" spans="2:19" ht="18.75" customHeight="1">
      <c r="B5" s="7"/>
      <c r="K5" s="18" t="s">
        <v>82</v>
      </c>
      <c r="L5" s="21">
        <v>45870</v>
      </c>
      <c r="M5" s="21"/>
    </row>
    <row r="6" spans="2:19" ht="18.75" customHeight="1">
      <c r="F6" s="7" t="s">
        <v>10</v>
      </c>
      <c r="G6" s="7" t="s">
        <v>40</v>
      </c>
      <c r="H6" s="15" t="str">
        <f>S6</f>
        <v>大野市天神町１－１</v>
      </c>
      <c r="I6" s="15"/>
      <c r="K6" s="17" t="s">
        <v>30</v>
      </c>
      <c r="L6" s="22" t="s">
        <v>161</v>
      </c>
      <c r="M6" s="22"/>
      <c r="N6" s="22"/>
      <c r="S6" s="5" t="str">
        <f>DBCS(L6)</f>
        <v>大野市天神町１－１</v>
      </c>
    </row>
    <row r="7" spans="2:19" ht="18.75" customHeight="1">
      <c r="F7" s="7"/>
      <c r="G7" s="7" t="s">
        <v>36</v>
      </c>
      <c r="H7" s="15" t="str">
        <f>L7</f>
        <v>大野○○クラブ</v>
      </c>
      <c r="I7" s="15"/>
      <c r="K7" s="17" t="s">
        <v>70</v>
      </c>
      <c r="L7" s="22" t="s">
        <v>163</v>
      </c>
      <c r="M7" s="22"/>
      <c r="N7" s="22"/>
    </row>
    <row r="8" spans="2:19" ht="18.75" customHeight="1">
      <c r="F8" s="7"/>
      <c r="G8" s="7" t="s">
        <v>13</v>
      </c>
      <c r="H8" s="16" t="str">
        <f>L8&amp;N8&amp;"　"&amp;L9</f>
        <v>代表　○○　○○</v>
      </c>
      <c r="I8" s="16"/>
      <c r="K8" s="17" t="s">
        <v>79</v>
      </c>
      <c r="L8" s="20" t="s">
        <v>55</v>
      </c>
    </row>
    <row r="9" spans="2:19" ht="18.75" customHeight="1">
      <c r="F9" s="7"/>
      <c r="K9" s="17" t="s">
        <v>81</v>
      </c>
      <c r="L9" s="22" t="s">
        <v>164</v>
      </c>
      <c r="M9" s="22"/>
    </row>
    <row r="10" spans="2:19" ht="18.75" customHeight="1">
      <c r="B10" s="7"/>
    </row>
    <row r="11" spans="2:19" ht="18.75" customHeight="1">
      <c r="B11" s="7"/>
      <c r="K11" s="17" t="s">
        <v>73</v>
      </c>
      <c r="L11" s="23" t="s">
        <v>162</v>
      </c>
      <c r="M11" s="23"/>
      <c r="N11" s="23"/>
      <c r="O11" s="23"/>
      <c r="P11" s="23"/>
      <c r="S11" s="5" t="str">
        <f>DBCS(L11)</f>
        <v>第４５回北信越中学校総合競技大会</v>
      </c>
    </row>
    <row r="12" spans="2:19" ht="33" customHeight="1">
      <c r="B12" s="8" t="s">
        <v>68</v>
      </c>
      <c r="C12" s="11"/>
      <c r="D12" s="11"/>
      <c r="E12" s="11"/>
      <c r="F12" s="11"/>
      <c r="G12" s="11"/>
      <c r="H12" s="11"/>
      <c r="I12" s="11"/>
      <c r="P12" s="2"/>
    </row>
    <row r="13" spans="2:19" ht="18.75" customHeight="1">
      <c r="B13" s="7"/>
      <c r="L13" s="5"/>
    </row>
    <row r="14" spans="2:19" ht="6" customHeight="1">
      <c r="B14" s="7"/>
      <c r="L14" s="2"/>
      <c r="N14" s="2"/>
    </row>
    <row r="15" spans="2:19" ht="18.75" customHeight="1">
      <c r="B15" s="7"/>
      <c r="L15" s="2"/>
      <c r="N15" s="5"/>
      <c r="O15" s="5"/>
    </row>
    <row r="16" spans="2:19" ht="18.75" customHeight="1">
      <c r="B16" s="9" t="str">
        <f>"　令和"&amp;S3&amp;"年度において、下記のとおり"&amp;S11&amp;"出場事業を実施したいので、みだしの補助金を交付されたく大野市補助金等交付規則第９条の規定により関係書類を添えて申請します。"</f>
        <v>　令和７年度において、下記のとおり第４５回北信越中学校総合競技大会出場事業を実施したいので、みだしの補助金を交付されたく大野市補助金等交付規則第９条の規定により関係書類を添えて申請します。</v>
      </c>
      <c r="C16" s="9"/>
      <c r="D16" s="9"/>
      <c r="E16" s="9"/>
      <c r="F16" s="9"/>
      <c r="G16" s="9"/>
      <c r="H16" s="9"/>
      <c r="I16" s="9"/>
      <c r="K16" s="5"/>
      <c r="L16" s="24" t="s">
        <v>165</v>
      </c>
      <c r="M16" s="28"/>
      <c r="N16" s="28"/>
      <c r="O16" s="28"/>
      <c r="P16" s="28"/>
      <c r="Q16" s="31"/>
      <c r="R16" s="27"/>
    </row>
    <row r="17" spans="2:18" ht="18.75" customHeight="1">
      <c r="B17" s="9"/>
      <c r="C17" s="9"/>
      <c r="D17" s="9"/>
      <c r="E17" s="9"/>
      <c r="F17" s="9"/>
      <c r="G17" s="9"/>
      <c r="H17" s="9"/>
      <c r="I17" s="9"/>
      <c r="K17" s="5"/>
      <c r="L17" s="25"/>
      <c r="M17" s="29"/>
      <c r="N17" s="29"/>
      <c r="O17" s="29"/>
      <c r="P17" s="29"/>
      <c r="Q17" s="32"/>
      <c r="R17" s="27"/>
    </row>
    <row r="18" spans="2:18" ht="18.75" customHeight="1">
      <c r="B18" s="9"/>
      <c r="C18" s="9"/>
      <c r="D18" s="9"/>
      <c r="E18" s="9"/>
      <c r="F18" s="9"/>
      <c r="G18" s="9"/>
      <c r="H18" s="9"/>
      <c r="I18" s="9"/>
      <c r="K18" s="5"/>
      <c r="L18" s="25"/>
      <c r="M18" s="29"/>
      <c r="N18" s="29"/>
      <c r="O18" s="29"/>
      <c r="P18" s="29"/>
      <c r="Q18" s="32"/>
      <c r="R18" s="27"/>
    </row>
    <row r="19" spans="2:18" ht="18.75" customHeight="1">
      <c r="B19" s="7"/>
      <c r="K19" s="5"/>
      <c r="L19" s="25"/>
      <c r="M19" s="29"/>
      <c r="N19" s="29"/>
      <c r="O19" s="29"/>
      <c r="P19" s="29"/>
      <c r="Q19" s="32"/>
      <c r="R19" s="27"/>
    </row>
    <row r="20" spans="2:18" ht="18.75" customHeight="1">
      <c r="K20" s="5"/>
      <c r="L20" s="26"/>
      <c r="M20" s="30"/>
      <c r="N20" s="30"/>
      <c r="O20" s="30"/>
      <c r="P20" s="30"/>
      <c r="Q20" s="33"/>
      <c r="R20" s="27"/>
    </row>
    <row r="21" spans="2:18" ht="18.75" customHeight="1">
      <c r="B21" s="7"/>
      <c r="K21" s="5"/>
      <c r="L21" s="27"/>
      <c r="M21" s="27"/>
      <c r="N21" s="27"/>
      <c r="O21" s="27"/>
      <c r="P21" s="27"/>
      <c r="Q21" s="27"/>
      <c r="R21" s="27"/>
    </row>
    <row r="22" spans="2:18" ht="18.75" customHeight="1">
      <c r="B22" s="10" t="s">
        <v>6</v>
      </c>
      <c r="C22" s="10"/>
      <c r="D22" s="10"/>
      <c r="E22" s="10"/>
      <c r="F22" s="10"/>
      <c r="G22" s="10"/>
      <c r="H22" s="10"/>
      <c r="I22" s="10"/>
      <c r="K22" s="5"/>
      <c r="L22" s="27"/>
      <c r="M22" s="27"/>
      <c r="N22" s="27"/>
      <c r="O22" s="27"/>
      <c r="P22" s="27"/>
      <c r="Q22" s="27"/>
      <c r="R22" s="27"/>
    </row>
    <row r="23" spans="2:18" ht="18.75" customHeight="1">
      <c r="B23" s="7"/>
      <c r="K23" s="5"/>
      <c r="L23" s="27"/>
      <c r="M23" s="27"/>
      <c r="N23" s="27"/>
      <c r="O23" s="27"/>
      <c r="P23" s="27"/>
      <c r="Q23" s="27"/>
      <c r="R23" s="27"/>
    </row>
    <row r="24" spans="2:18" ht="18.75" customHeight="1">
      <c r="B24" s="7"/>
      <c r="K24" s="5"/>
      <c r="L24" s="27"/>
      <c r="M24" s="27"/>
      <c r="N24" s="27"/>
      <c r="O24" s="27"/>
      <c r="P24" s="27"/>
      <c r="Q24" s="27"/>
      <c r="R24" s="27"/>
    </row>
    <row r="25" spans="2:18" ht="18.75" customHeight="1">
      <c r="B25" s="7"/>
      <c r="K25" s="5"/>
      <c r="L25" s="27"/>
      <c r="M25" s="27"/>
      <c r="N25" s="27"/>
      <c r="O25" s="27"/>
      <c r="P25" s="27"/>
      <c r="Q25" s="27"/>
      <c r="R25" s="27"/>
    </row>
    <row r="26" spans="2:18" ht="18.75" customHeight="1">
      <c r="B26" s="6" t="s">
        <v>44</v>
      </c>
      <c r="D26" s="12">
        <f>収支予算書!C8</f>
        <v>95000</v>
      </c>
      <c r="E26" s="12"/>
      <c r="F26" s="12"/>
      <c r="G26" s="1" t="s">
        <v>17</v>
      </c>
      <c r="K26" s="5"/>
      <c r="L26" s="5"/>
      <c r="M26" s="5"/>
      <c r="N26" s="5"/>
      <c r="O26" s="5"/>
    </row>
    <row r="27" spans="2:18" ht="18.75" customHeight="1">
      <c r="B27" s="6"/>
      <c r="K27" s="5"/>
      <c r="L27" s="5"/>
      <c r="M27" s="5"/>
      <c r="N27" s="5"/>
      <c r="O27" s="5"/>
    </row>
    <row r="28" spans="2:18" ht="18.75" customHeight="1">
      <c r="B28" s="6" t="s">
        <v>45</v>
      </c>
      <c r="D28" s="1" t="s">
        <v>48</v>
      </c>
    </row>
    <row r="29" spans="2:18" ht="18.75" customHeight="1">
      <c r="B29" s="6"/>
    </row>
    <row r="30" spans="2:18" ht="18.75" customHeight="1">
      <c r="B30" s="6" t="s">
        <v>49</v>
      </c>
      <c r="D30" s="1" t="s">
        <v>48</v>
      </c>
    </row>
    <row r="31" spans="2:18" ht="18.75" customHeight="1">
      <c r="B31" s="6"/>
    </row>
    <row r="32" spans="2:18" ht="18.75" customHeight="1">
      <c r="B32" s="6" t="s">
        <v>39</v>
      </c>
      <c r="D32" s="1" t="s">
        <v>69</v>
      </c>
    </row>
    <row r="33" spans="2:2" ht="18.75" customHeight="1">
      <c r="B33" s="7"/>
    </row>
  </sheetData>
  <sheetProtection sheet="1" objects="1" scenarios="1" selectLockedCells="1"/>
  <mergeCells count="14">
    <mergeCell ref="H2:I2"/>
    <mergeCell ref="L5:M5"/>
    <mergeCell ref="H6:I6"/>
    <mergeCell ref="L6:N6"/>
    <mergeCell ref="H7:I7"/>
    <mergeCell ref="L7:N7"/>
    <mergeCell ref="H8:I8"/>
    <mergeCell ref="L9:M9"/>
    <mergeCell ref="L11:P11"/>
    <mergeCell ref="B12:I12"/>
    <mergeCell ref="B22:I22"/>
    <mergeCell ref="D26:F26"/>
    <mergeCell ref="B16:I18"/>
    <mergeCell ref="L16:Q20"/>
  </mergeCells>
  <phoneticPr fontId="3"/>
  <pageMargins left="0.98425196850393704" right="0.78740157480314965" top="1.1023622047244095" bottom="0.9055118110236221" header="0.31496062992125984" footer="0.31496062992125984"/>
  <pageSetup paperSize="9" fitToWidth="1" fitToHeight="1" orientation="portrait" usePrinterDefaults="1"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2:U26"/>
  <sheetViews>
    <sheetView zoomScaleSheetLayoutView="130" workbookViewId="0">
      <selection activeCell="D20" sqref="D20:F20"/>
    </sheetView>
  </sheetViews>
  <sheetFormatPr defaultRowHeight="13.5"/>
  <cols>
    <col min="1" max="1" width="3.625" style="1" customWidth="1"/>
    <col min="2" max="2" width="9.5" style="1" customWidth="1"/>
    <col min="3" max="3" width="10.625" style="1" customWidth="1"/>
    <col min="4" max="4" width="3.25" style="1" customWidth="1"/>
    <col min="5" max="5" width="10.625" style="1" customWidth="1"/>
    <col min="6" max="6" width="11.625" style="1" customWidth="1"/>
    <col min="7" max="7" width="10.625" style="1" customWidth="1"/>
    <col min="8" max="8" width="14.125" style="1" customWidth="1"/>
    <col min="9" max="9" width="9" style="2" customWidth="1"/>
    <col min="10" max="10" width="7.125" style="2" bestFit="1" customWidth="1"/>
    <col min="11" max="11" width="2.75" style="2" customWidth="1"/>
    <col min="12" max="12" width="9.125" style="2" customWidth="1"/>
    <col min="13" max="13" width="2.75" style="2" customWidth="1"/>
    <col min="14" max="14" width="9" style="2" customWidth="1"/>
    <col min="15" max="15" width="2.75" style="2" customWidth="1"/>
    <col min="16" max="16" width="9" style="2" customWidth="1"/>
    <col min="17" max="20" width="9" style="1" customWidth="1"/>
    <col min="21" max="21" width="9" style="1" hidden="1" customWidth="1"/>
    <col min="22" max="16384" width="9" style="1" customWidth="1"/>
  </cols>
  <sheetData>
    <row r="2" spans="2:21" ht="27" customHeight="1">
      <c r="B2" s="34" t="s">
        <v>8</v>
      </c>
      <c r="C2" s="34"/>
      <c r="D2" s="34"/>
      <c r="E2" s="34"/>
      <c r="F2" s="34"/>
      <c r="G2" s="34"/>
      <c r="H2" s="34"/>
    </row>
    <row r="3" spans="2:21" ht="27" customHeight="1">
      <c r="B3" s="7"/>
      <c r="J3" s="4" t="s">
        <v>7</v>
      </c>
      <c r="K3" s="1"/>
      <c r="L3" s="1"/>
      <c r="M3" s="1" t="s">
        <v>74</v>
      </c>
      <c r="N3" s="20">
        <v>6</v>
      </c>
      <c r="O3" s="1" t="s">
        <v>32</v>
      </c>
      <c r="P3" s="1"/>
      <c r="U3" s="1" t="str">
        <f>DBCS(N3)</f>
        <v>６</v>
      </c>
    </row>
    <row r="4" spans="2:21" ht="27" customHeight="1">
      <c r="B4" s="35" t="s">
        <v>12</v>
      </c>
      <c r="C4" s="35"/>
      <c r="D4" s="35"/>
      <c r="E4" s="35" t="s">
        <v>67</v>
      </c>
      <c r="F4" s="35"/>
      <c r="G4" s="35"/>
      <c r="H4" s="35"/>
      <c r="I4" s="17"/>
      <c r="J4" s="4" t="s">
        <v>37</v>
      </c>
      <c r="L4" s="70"/>
      <c r="M4" s="3" t="s">
        <v>74</v>
      </c>
      <c r="N4" s="72">
        <v>45509</v>
      </c>
      <c r="O4" s="2" t="s">
        <v>76</v>
      </c>
      <c r="P4" s="72">
        <v>45876</v>
      </c>
    </row>
    <row r="5" spans="2:21" ht="27" customHeight="1">
      <c r="B5" s="35"/>
      <c r="C5" s="35"/>
      <c r="D5" s="35"/>
      <c r="E5" s="35"/>
      <c r="F5" s="35"/>
      <c r="G5" s="35"/>
      <c r="H5" s="35"/>
      <c r="K5" s="1"/>
      <c r="M5" s="1"/>
    </row>
    <row r="6" spans="2:21" ht="27" customHeight="1">
      <c r="B6" s="35" t="s">
        <v>9</v>
      </c>
      <c r="C6" s="35"/>
      <c r="D6" s="35"/>
      <c r="E6" s="35" t="str">
        <f>申請書!L11&amp;"の福井県代表として、選手"&amp;U3&amp;"名を派遣する。"</f>
        <v>第45回北信越中学校総合競技大会の福井県代表として、選手６名を派遣する。</v>
      </c>
      <c r="F6" s="35"/>
      <c r="G6" s="35"/>
      <c r="H6" s="35"/>
      <c r="I6" s="1"/>
    </row>
    <row r="7" spans="2:21" ht="27" customHeight="1">
      <c r="B7" s="35"/>
      <c r="C7" s="35"/>
      <c r="D7" s="35"/>
      <c r="E7" s="35"/>
      <c r="F7" s="35"/>
      <c r="G7" s="35"/>
      <c r="H7" s="35"/>
    </row>
    <row r="8" spans="2:21" ht="24" customHeight="1">
      <c r="B8" s="35" t="s">
        <v>77</v>
      </c>
      <c r="C8" s="35"/>
      <c r="D8" s="35"/>
      <c r="E8" s="52" t="s">
        <v>41</v>
      </c>
      <c r="F8" s="54">
        <f>N4</f>
        <v>45509</v>
      </c>
      <c r="G8" s="54"/>
      <c r="H8" s="54"/>
      <c r="I8" s="17"/>
    </row>
    <row r="9" spans="2:21" ht="24" customHeight="1">
      <c r="B9" s="35"/>
      <c r="C9" s="35"/>
      <c r="D9" s="35"/>
      <c r="E9" s="52" t="s">
        <v>33</v>
      </c>
      <c r="F9" s="54">
        <f>P4</f>
        <v>45876</v>
      </c>
      <c r="G9" s="54"/>
      <c r="H9" s="54"/>
      <c r="I9" s="3"/>
    </row>
    <row r="10" spans="2:21" ht="24" customHeight="1">
      <c r="B10" s="36"/>
      <c r="C10" s="36"/>
      <c r="D10" s="36"/>
      <c r="E10" s="53"/>
      <c r="F10" s="55"/>
      <c r="G10" s="55"/>
      <c r="H10" s="55"/>
      <c r="I10" s="3"/>
    </row>
    <row r="11" spans="2:21" ht="27" customHeight="1">
      <c r="B11" s="35" t="s">
        <v>78</v>
      </c>
      <c r="C11" s="35"/>
      <c r="D11" s="35"/>
      <c r="E11" s="35"/>
      <c r="F11" s="35"/>
      <c r="G11" s="35"/>
      <c r="H11" s="35"/>
    </row>
    <row r="12" spans="2:21" ht="27" customHeight="1">
      <c r="B12" s="37" t="s">
        <v>0</v>
      </c>
      <c r="C12" s="43"/>
      <c r="D12" s="43"/>
      <c r="E12" s="43"/>
      <c r="F12" s="56"/>
      <c r="G12" s="62" t="s">
        <v>53</v>
      </c>
      <c r="H12" s="67"/>
      <c r="J12" s="2" t="s">
        <v>138</v>
      </c>
      <c r="K12" s="1"/>
      <c r="L12" s="1"/>
      <c r="M12" s="1"/>
      <c r="N12" s="1"/>
      <c r="O12" s="1"/>
    </row>
    <row r="13" spans="2:21" ht="27" customHeight="1">
      <c r="B13" s="38" t="s">
        <v>14</v>
      </c>
      <c r="C13" s="44" t="s">
        <v>15</v>
      </c>
      <c r="D13" s="44" t="s">
        <v>16</v>
      </c>
      <c r="E13" s="44"/>
      <c r="F13" s="57"/>
      <c r="G13" s="63" t="s">
        <v>15</v>
      </c>
      <c r="H13" s="57" t="s">
        <v>18</v>
      </c>
      <c r="J13" s="1" t="s">
        <v>121</v>
      </c>
      <c r="K13" s="1"/>
      <c r="L13" s="1"/>
      <c r="M13" s="1"/>
      <c r="P13" s="76">
        <v>3000</v>
      </c>
      <c r="Q13" s="1" t="s">
        <v>17</v>
      </c>
    </row>
    <row r="14" spans="2:21" ht="18" customHeight="1">
      <c r="B14" s="39" t="s">
        <v>20</v>
      </c>
      <c r="C14" s="45">
        <v>165000</v>
      </c>
      <c r="D14" s="48" t="s">
        <v>136</v>
      </c>
      <c r="E14" s="48"/>
      <c r="F14" s="58"/>
      <c r="G14" s="64">
        <v>165000</v>
      </c>
      <c r="H14" s="58"/>
      <c r="J14" s="1" t="s">
        <v>131</v>
      </c>
      <c r="K14" s="1"/>
      <c r="L14" s="1"/>
      <c r="M14" s="71"/>
      <c r="P14" s="77">
        <v>18</v>
      </c>
      <c r="Q14" s="2" t="s">
        <v>123</v>
      </c>
      <c r="R14" s="71"/>
    </row>
    <row r="15" spans="2:21" ht="18" customHeight="1">
      <c r="B15" s="39" t="s">
        <v>119</v>
      </c>
      <c r="C15" s="45">
        <v>144000</v>
      </c>
      <c r="D15" s="49" t="s">
        <v>58</v>
      </c>
      <c r="E15" s="49"/>
      <c r="F15" s="59"/>
      <c r="G15" s="64">
        <v>120000</v>
      </c>
      <c r="H15" s="58"/>
      <c r="J15" s="1" t="s">
        <v>133</v>
      </c>
      <c r="K15" s="1"/>
      <c r="L15" s="1"/>
      <c r="M15" s="1"/>
      <c r="P15" s="77">
        <v>6</v>
      </c>
      <c r="Q15" s="1" t="s">
        <v>123</v>
      </c>
    </row>
    <row r="16" spans="2:21" ht="18" customHeight="1">
      <c r="B16" s="39"/>
      <c r="C16" s="45"/>
      <c r="D16" s="49"/>
      <c r="E16" s="49"/>
      <c r="F16" s="59"/>
      <c r="G16" s="64"/>
      <c r="H16" s="58"/>
      <c r="J16" s="1"/>
      <c r="K16" s="1"/>
      <c r="L16" s="1"/>
      <c r="M16" s="1"/>
      <c r="P16" s="1"/>
    </row>
    <row r="17" spans="2:18" ht="18" customHeight="1">
      <c r="B17" s="39"/>
      <c r="C17" s="45"/>
      <c r="D17" s="49"/>
      <c r="E17" s="49"/>
      <c r="F17" s="59"/>
      <c r="G17" s="64"/>
      <c r="H17" s="58"/>
      <c r="J17" s="1"/>
      <c r="K17" s="1"/>
      <c r="N17" s="73" t="s">
        <v>115</v>
      </c>
      <c r="O17" s="75"/>
      <c r="P17" s="78">
        <f>P13/P14*P15</f>
        <v>1000</v>
      </c>
      <c r="Q17" s="81" t="s">
        <v>17</v>
      </c>
      <c r="R17" s="1" t="s">
        <v>124</v>
      </c>
    </row>
    <row r="18" spans="2:18" ht="18" customHeight="1">
      <c r="B18" s="39"/>
      <c r="C18" s="45"/>
      <c r="D18" s="49"/>
      <c r="E18" s="49"/>
      <c r="F18" s="59"/>
      <c r="G18" s="64"/>
      <c r="H18" s="58"/>
      <c r="J18" s="1"/>
      <c r="K18" s="1"/>
      <c r="L18" s="1"/>
      <c r="M18" s="1"/>
      <c r="N18" s="74"/>
      <c r="O18" s="74"/>
      <c r="P18" s="79"/>
      <c r="Q18" s="79"/>
      <c r="R18" s="79"/>
    </row>
    <row r="19" spans="2:18" ht="18" customHeight="1">
      <c r="B19" s="39"/>
      <c r="C19" s="45"/>
      <c r="D19" s="49"/>
      <c r="E19" s="49"/>
      <c r="F19" s="59"/>
      <c r="G19" s="64"/>
      <c r="H19" s="58"/>
      <c r="J19" s="1" t="s">
        <v>127</v>
      </c>
      <c r="K19" s="1"/>
      <c r="L19" s="1"/>
      <c r="M19" s="1"/>
      <c r="N19" s="74"/>
      <c r="O19" s="74"/>
      <c r="P19" s="79"/>
      <c r="Q19" s="79"/>
      <c r="R19" s="79"/>
    </row>
    <row r="20" spans="2:18" ht="18" customHeight="1">
      <c r="B20" s="39"/>
      <c r="C20" s="45"/>
      <c r="D20" s="49"/>
      <c r="E20" s="49"/>
      <c r="F20" s="59"/>
      <c r="G20" s="64"/>
      <c r="H20" s="58"/>
      <c r="J20" s="1" t="s">
        <v>166</v>
      </c>
      <c r="N20" s="74"/>
      <c r="O20" s="74"/>
      <c r="P20" s="20" t="s">
        <v>171</v>
      </c>
      <c r="Q20" s="79"/>
      <c r="R20" s="79"/>
    </row>
    <row r="21" spans="2:18" ht="18" customHeight="1">
      <c r="B21" s="40"/>
      <c r="C21" s="46"/>
      <c r="D21" s="50"/>
      <c r="E21" s="50"/>
      <c r="F21" s="60"/>
      <c r="G21" s="65"/>
      <c r="H21" s="68"/>
      <c r="J21" s="1" t="s">
        <v>167</v>
      </c>
      <c r="N21" s="74"/>
      <c r="O21" s="74"/>
      <c r="P21" s="80">
        <f>VLOOKUP(P20,宿泊基準額!A4:F50,4,FALSE)</f>
        <v>11000</v>
      </c>
      <c r="Q21" s="79" t="s">
        <v>17</v>
      </c>
      <c r="R21" s="79"/>
    </row>
    <row r="22" spans="2:18" ht="27" customHeight="1">
      <c r="B22" s="41" t="s">
        <v>22</v>
      </c>
      <c r="C22" s="47">
        <f>SUM(C14:C21)</f>
        <v>309000</v>
      </c>
      <c r="D22" s="51"/>
      <c r="E22" s="51"/>
      <c r="F22" s="61"/>
      <c r="G22" s="66">
        <f>SUM(G14:G21)</f>
        <v>285000</v>
      </c>
      <c r="H22" s="69"/>
      <c r="J22" s="1" t="s">
        <v>128</v>
      </c>
      <c r="K22" s="1"/>
      <c r="L22" s="1"/>
      <c r="M22" s="1"/>
      <c r="N22" s="74"/>
      <c r="O22" s="74"/>
      <c r="P22" s="77">
        <v>2</v>
      </c>
      <c r="Q22" s="79" t="s">
        <v>46</v>
      </c>
      <c r="R22" s="79"/>
    </row>
    <row r="23" spans="2:18">
      <c r="B23" s="42"/>
      <c r="C23" s="42"/>
      <c r="D23" s="42"/>
      <c r="E23" s="42"/>
      <c r="F23" s="42"/>
      <c r="G23" s="42"/>
      <c r="H23" s="42"/>
      <c r="J23" s="1" t="s">
        <v>133</v>
      </c>
      <c r="K23" s="1"/>
      <c r="L23" s="1"/>
      <c r="M23" s="1"/>
      <c r="N23" s="74"/>
      <c r="O23" s="74"/>
      <c r="P23" s="77">
        <v>1</v>
      </c>
      <c r="Q23" s="79" t="s">
        <v>123</v>
      </c>
      <c r="R23" s="79"/>
    </row>
    <row r="24" spans="2:18" ht="18.75" customHeight="1">
      <c r="J24" s="1" t="s">
        <v>130</v>
      </c>
      <c r="K24" s="1"/>
      <c r="L24" s="1"/>
      <c r="M24" s="1"/>
      <c r="N24" s="74"/>
      <c r="O24" s="74"/>
      <c r="P24" s="76">
        <v>144000</v>
      </c>
      <c r="Q24" s="79" t="s">
        <v>17</v>
      </c>
      <c r="R24" s="79"/>
    </row>
    <row r="25" spans="2:18">
      <c r="J25" s="1"/>
      <c r="K25" s="1"/>
      <c r="L25" s="1"/>
      <c r="M25" s="1"/>
      <c r="N25" s="74"/>
      <c r="O25" s="74"/>
      <c r="P25" s="79"/>
      <c r="Q25" s="79"/>
      <c r="R25" s="79"/>
    </row>
    <row r="26" spans="2:18">
      <c r="J26" s="1"/>
      <c r="K26" s="1"/>
      <c r="N26" s="73" t="s">
        <v>115</v>
      </c>
      <c r="O26" s="75"/>
      <c r="P26" s="78">
        <f>IF(P24&lt;P22*P23*P21,P24,P22*P23*P21)</f>
        <v>22000</v>
      </c>
      <c r="Q26" s="82" t="s">
        <v>17</v>
      </c>
      <c r="R26" s="1" t="s">
        <v>124</v>
      </c>
    </row>
  </sheetData>
  <sheetProtection sheet="1" objects="1" scenarios="1" selectLockedCells="1"/>
  <mergeCells count="21">
    <mergeCell ref="B2:H2"/>
    <mergeCell ref="F8:H8"/>
    <mergeCell ref="F9:H9"/>
    <mergeCell ref="B11:H11"/>
    <mergeCell ref="B12:F12"/>
    <mergeCell ref="G12:H12"/>
    <mergeCell ref="D13:F13"/>
    <mergeCell ref="D14:F14"/>
    <mergeCell ref="D15:F15"/>
    <mergeCell ref="D16:F16"/>
    <mergeCell ref="D17:F17"/>
    <mergeCell ref="D18:F18"/>
    <mergeCell ref="D19:F19"/>
    <mergeCell ref="D20:F20"/>
    <mergeCell ref="D21:F21"/>
    <mergeCell ref="D22:F22"/>
    <mergeCell ref="B4:D5"/>
    <mergeCell ref="E4:H5"/>
    <mergeCell ref="B6:D7"/>
    <mergeCell ref="E6:H7"/>
    <mergeCell ref="B8:D9"/>
  </mergeCells>
  <phoneticPr fontId="3"/>
  <dataValidations count="2">
    <dataValidation type="list" allowBlank="1" showDropDown="0" showInputMessage="1" showErrorMessage="1" sqref="B14:B21">
      <formula1>"交通費,バス借上料,輸送費,宿泊料"</formula1>
    </dataValidation>
    <dataValidation imeMode="halfAlpha" allowBlank="1" showDropDown="0" showInputMessage="1" showErrorMessage="1" sqref="G14:G21 C14:C21"/>
  </dataValidations>
  <pageMargins left="0.98425196850393704" right="0.78740157480314965" top="1.1023622047244095" bottom="0.9055118110236221" header="0.31496062992125984" footer="0.31496062992125984"/>
  <pageSetup paperSize="9" fitToWidth="1" fitToHeight="1" orientation="portrait" usePrinterDefaults="1" blackAndWhite="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宿泊基準額!$A$4:$A$50</xm:f>
          </x14:formula1>
          <xm:sqref>P20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2:G20"/>
  <sheetViews>
    <sheetView zoomScaleSheetLayoutView="100" workbookViewId="0">
      <selection activeCell="J15" sqref="J15"/>
    </sheetView>
  </sheetViews>
  <sheetFormatPr defaultRowHeight="30" customHeight="1"/>
  <cols>
    <col min="1" max="1" width="3.75" style="83" customWidth="1"/>
    <col min="2" max="2" width="19.25" style="83" customWidth="1"/>
    <col min="3" max="3" width="16.75" style="83" customWidth="1"/>
    <col min="4" max="4" width="27" style="83" customWidth="1"/>
    <col min="5" max="5" width="6.25" style="83" customWidth="1"/>
    <col min="6" max="6" width="16.375" style="2" bestFit="1" customWidth="1"/>
    <col min="7" max="7" width="7.75" style="2" customWidth="1"/>
    <col min="8" max="16384" width="9" style="83" customWidth="1"/>
  </cols>
  <sheetData>
    <row r="2" spans="2:7" ht="30" customHeight="1">
      <c r="B2" s="34" t="s">
        <v>23</v>
      </c>
      <c r="C2" s="34"/>
      <c r="D2" s="34"/>
      <c r="E2" s="34"/>
    </row>
    <row r="3" spans="2:7" ht="30" customHeight="1">
      <c r="B3" s="85"/>
      <c r="C3" s="85"/>
      <c r="D3" s="85"/>
      <c r="E3" s="85"/>
      <c r="F3" s="3"/>
    </row>
    <row r="4" spans="2:7" ht="30" customHeight="1">
      <c r="B4" s="1"/>
      <c r="C4" s="1"/>
      <c r="D4" s="1"/>
      <c r="E4" s="1"/>
    </row>
    <row r="5" spans="2:7" s="84" customFormat="1" ht="30" customHeight="1">
      <c r="B5" s="86" t="s">
        <v>151</v>
      </c>
      <c r="C5" s="86"/>
      <c r="D5" s="91" t="s">
        <v>51</v>
      </c>
      <c r="E5" s="91"/>
      <c r="F5" s="97"/>
      <c r="G5" s="97"/>
    </row>
    <row r="6" spans="2:7" ht="30" customHeight="1">
      <c r="B6" s="87" t="s">
        <v>56</v>
      </c>
      <c r="C6" s="88" t="s">
        <v>57</v>
      </c>
      <c r="D6" s="88" t="s">
        <v>21</v>
      </c>
      <c r="E6" s="94"/>
    </row>
    <row r="7" spans="2:7" ht="30" customHeight="1">
      <c r="B7" s="87" t="s">
        <v>65</v>
      </c>
      <c r="C7" s="89">
        <f>ROUNDDOWN((事業計画書!G22*0.33),-2)</f>
        <v>94000</v>
      </c>
      <c r="D7" s="92" t="s">
        <v>139</v>
      </c>
      <c r="E7" s="95"/>
      <c r="F7" s="83"/>
      <c r="G7" s="83"/>
    </row>
    <row r="8" spans="2:7" ht="30" customHeight="1">
      <c r="B8" s="87" t="s">
        <v>1</v>
      </c>
      <c r="C8" s="89">
        <f>ROUNDDOWN(((事業計画書!G22-C7)/2),-3)</f>
        <v>95000</v>
      </c>
      <c r="D8" s="89"/>
      <c r="E8" s="96"/>
      <c r="F8" s="83"/>
      <c r="G8" s="83"/>
    </row>
    <row r="9" spans="2:7" ht="30" customHeight="1">
      <c r="B9" s="87" t="s">
        <v>2</v>
      </c>
      <c r="C9" s="89">
        <f>C10-C8-C7</f>
        <v>120000</v>
      </c>
      <c r="D9" s="89"/>
      <c r="E9" s="96"/>
    </row>
    <row r="10" spans="2:7" ht="30" customHeight="1">
      <c r="B10" s="87" t="s">
        <v>4</v>
      </c>
      <c r="C10" s="89">
        <f>C19</f>
        <v>309000</v>
      </c>
      <c r="D10" s="89"/>
      <c r="E10" s="96"/>
    </row>
    <row r="11" spans="2:7" ht="30" customHeight="1">
      <c r="B11" s="1"/>
      <c r="C11" s="90"/>
      <c r="D11" s="90"/>
      <c r="E11" s="90"/>
    </row>
    <row r="12" spans="2:7" ht="30" customHeight="1">
      <c r="B12" s="1"/>
      <c r="C12" s="90"/>
      <c r="D12" s="90"/>
      <c r="E12" s="90"/>
    </row>
    <row r="13" spans="2:7" s="84" customFormat="1" ht="30" customHeight="1">
      <c r="B13" s="86" t="s">
        <v>152</v>
      </c>
      <c r="C13" s="86"/>
      <c r="D13" s="86"/>
      <c r="E13" s="86"/>
      <c r="F13" s="2"/>
      <c r="G13" s="97"/>
    </row>
    <row r="14" spans="2:7" ht="30" customHeight="1">
      <c r="B14" s="87" t="s">
        <v>28</v>
      </c>
      <c r="C14" s="88" t="s">
        <v>3</v>
      </c>
      <c r="D14" s="88" t="s">
        <v>47</v>
      </c>
      <c r="E14" s="94"/>
      <c r="F14" s="83"/>
      <c r="G14" s="83"/>
    </row>
    <row r="15" spans="2:7" ht="30" customHeight="1">
      <c r="B15" s="87" t="s">
        <v>121</v>
      </c>
      <c r="C15" s="89">
        <f>SUMIF(事業計画書!$B$14:$F$21,B15,事業計画書!$C$14:$C$21)</f>
        <v>165000</v>
      </c>
      <c r="D15" s="93"/>
      <c r="E15" s="42"/>
      <c r="F15" s="83"/>
      <c r="G15" s="83"/>
    </row>
    <row r="16" spans="2:7" ht="30" customHeight="1">
      <c r="B16" s="87" t="s">
        <v>60</v>
      </c>
      <c r="C16" s="89">
        <f>SUMIF(事業計画書!$B$14:$F$21,B16,事業計画書!$C$14:$C$21)</f>
        <v>0</v>
      </c>
      <c r="D16" s="93"/>
      <c r="E16" s="42"/>
      <c r="F16" s="83"/>
      <c r="G16" s="83"/>
    </row>
    <row r="17" spans="2:7" ht="30" customHeight="1">
      <c r="B17" s="87" t="s">
        <v>120</v>
      </c>
      <c r="C17" s="89">
        <f>SUMIF(事業計画書!$B$14:$F$21,B17,事業計画書!$C$14:$C$21)</f>
        <v>0</v>
      </c>
      <c r="D17" s="93"/>
      <c r="E17" s="42"/>
      <c r="F17" s="83"/>
      <c r="G17" s="83"/>
    </row>
    <row r="18" spans="2:7" ht="30" customHeight="1">
      <c r="B18" s="87" t="s">
        <v>142</v>
      </c>
      <c r="C18" s="89">
        <f>SUMIF(事業計画書!$B$14:$F$21,B18,事業計画書!$C$14:$C$21)</f>
        <v>144000</v>
      </c>
      <c r="D18" s="93"/>
      <c r="E18" s="42"/>
      <c r="F18" s="83"/>
      <c r="G18" s="83"/>
    </row>
    <row r="19" spans="2:7" ht="30" customHeight="1">
      <c r="B19" s="87" t="s">
        <v>4</v>
      </c>
      <c r="C19" s="89">
        <f>SUM(C15:C18)</f>
        <v>309000</v>
      </c>
      <c r="D19" s="93"/>
      <c r="E19" s="42"/>
      <c r="F19" s="83"/>
      <c r="G19" s="83"/>
    </row>
    <row r="20" spans="2:7" ht="30" customHeight="1">
      <c r="G20" s="83"/>
    </row>
  </sheetData>
  <sheetProtection sheet="1" objects="1" scenarios="1" selectLockedCells="1"/>
  <mergeCells count="1">
    <mergeCell ref="B2:D2"/>
  </mergeCells>
  <phoneticPr fontId="3"/>
  <pageMargins left="0.98425196850393704" right="0.78740157480314965" top="1.1023622047244095" bottom="0.9055118110236221" header="0.31496062992125984" footer="0.31496062992125984"/>
  <pageSetup paperSize="9" fitToWidth="1" fitToHeight="1" orientation="portrait" usePrinterDefaults="1"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W32"/>
  <sheetViews>
    <sheetView topLeftCell="B7" zoomScaleSheetLayoutView="115" workbookViewId="0">
      <selection activeCell="L26" sqref="L26"/>
    </sheetView>
  </sheetViews>
  <sheetFormatPr defaultRowHeight="21" customHeight="1"/>
  <cols>
    <col min="1" max="1" width="4.375" style="1" customWidth="1"/>
    <col min="2" max="2" width="22.125" style="1" customWidth="1"/>
    <col min="3" max="3" width="8.25" style="1" customWidth="1"/>
    <col min="4" max="4" width="10.375" style="1" customWidth="1"/>
    <col min="5" max="5" width="5.625" style="1" bestFit="1" customWidth="1"/>
    <col min="6" max="6" width="9.5" style="1" customWidth="1"/>
    <col min="7" max="7" width="12.5" style="1" customWidth="1"/>
    <col min="8" max="8" width="14.625" style="1" customWidth="1"/>
    <col min="9" max="9" width="12.625" style="1" customWidth="1"/>
    <col min="10" max="10" width="4.375" style="1" customWidth="1"/>
    <col min="11" max="11" width="10" style="2" bestFit="1" customWidth="1"/>
    <col min="12" max="12" width="9.75" style="3" customWidth="1"/>
    <col min="13" max="13" width="5" style="2" customWidth="1"/>
    <col min="14" max="14" width="3.5" style="4" customWidth="1"/>
    <col min="15" max="15" width="5" style="2" customWidth="1"/>
    <col min="16" max="16" width="3.5" style="4" customWidth="1"/>
    <col min="17" max="17" width="5" style="2" customWidth="1"/>
    <col min="18" max="18" width="3.5" style="4" customWidth="1"/>
    <col min="19" max="19" width="9" style="2" customWidth="1"/>
    <col min="20" max="20" width="9" style="5" customWidth="1"/>
    <col min="21" max="23" width="5.625" style="5" hidden="1" customWidth="1"/>
    <col min="24" max="16384" width="9" style="5" customWidth="1"/>
  </cols>
  <sheetData>
    <row r="1" spans="2:23" ht="21" customHeight="1">
      <c r="L1" s="2"/>
      <c r="N1" s="2"/>
      <c r="P1" s="2"/>
      <c r="R1" s="2"/>
      <c r="S1" s="1"/>
      <c r="T1" s="1"/>
    </row>
    <row r="2" spans="2:23" ht="21" customHeight="1">
      <c r="G2" s="107">
        <f>L2</f>
        <v>45685</v>
      </c>
      <c r="H2" s="107"/>
      <c r="K2" s="2" t="s">
        <v>83</v>
      </c>
      <c r="L2" s="72">
        <v>45685</v>
      </c>
      <c r="N2" s="117"/>
      <c r="P2" s="117"/>
      <c r="R2" s="117"/>
      <c r="S2" s="1"/>
      <c r="T2" s="1"/>
    </row>
    <row r="3" spans="2:23" ht="21" customHeight="1">
      <c r="G3" s="94"/>
      <c r="H3" s="94"/>
      <c r="L3" s="2"/>
      <c r="N3" s="2"/>
      <c r="P3" s="2"/>
      <c r="R3" s="2"/>
      <c r="S3" s="1"/>
      <c r="T3" s="1"/>
    </row>
    <row r="4" spans="2:23" ht="21" customHeight="1">
      <c r="B4" s="98" t="s">
        <v>102</v>
      </c>
      <c r="S4" s="1"/>
      <c r="T4" s="1"/>
    </row>
    <row r="5" spans="2:23" ht="21" customHeight="1">
      <c r="S5" s="1"/>
      <c r="T5" s="1"/>
    </row>
    <row r="6" spans="2:23" ht="21" customHeight="1">
      <c r="E6" s="71" t="s">
        <v>86</v>
      </c>
      <c r="F6" s="1" t="s">
        <v>40</v>
      </c>
      <c r="G6" s="108" t="str">
        <f>申請書!H6</f>
        <v>大野市天神町１－１</v>
      </c>
      <c r="H6" s="108"/>
      <c r="S6" s="1"/>
      <c r="T6" s="1"/>
    </row>
    <row r="7" spans="2:23" ht="21" customHeight="1">
      <c r="F7" s="1" t="s">
        <v>36</v>
      </c>
      <c r="G7" s="108" t="str">
        <f>申請書!H7</f>
        <v>大野○○クラブ</v>
      </c>
      <c r="H7" s="108"/>
      <c r="I7" s="5"/>
      <c r="J7" s="5"/>
      <c r="K7" s="5"/>
      <c r="L7" s="5"/>
      <c r="M7" s="5"/>
      <c r="N7" s="5"/>
      <c r="O7" s="5"/>
      <c r="P7" s="5"/>
      <c r="Q7" s="5"/>
      <c r="R7" s="5"/>
      <c r="S7" s="5"/>
    </row>
    <row r="8" spans="2:23" ht="21" customHeight="1">
      <c r="F8" s="1" t="s">
        <v>13</v>
      </c>
      <c r="G8" s="108" t="str">
        <f>申請書!H8</f>
        <v>代表　○○　○○</v>
      </c>
      <c r="H8" s="108"/>
      <c r="I8" s="5"/>
      <c r="J8" s="5"/>
      <c r="K8" s="5"/>
      <c r="L8" s="5"/>
      <c r="M8" s="5"/>
      <c r="N8" s="5"/>
      <c r="O8" s="5"/>
      <c r="P8" s="5"/>
      <c r="Q8" s="5"/>
      <c r="R8" s="5"/>
      <c r="S8" s="5"/>
    </row>
    <row r="9" spans="2:23" ht="21" customHeight="1">
      <c r="I9" s="5"/>
      <c r="J9" s="5"/>
      <c r="K9" s="5"/>
      <c r="L9" s="5"/>
      <c r="M9" s="5"/>
      <c r="N9" s="5"/>
      <c r="O9" s="5"/>
      <c r="P9" s="5"/>
      <c r="Q9" s="5"/>
      <c r="R9" s="5"/>
      <c r="S9" s="5"/>
    </row>
    <row r="10" spans="2:23" ht="21" customHeight="1">
      <c r="I10" s="5"/>
      <c r="J10" s="5"/>
      <c r="K10" s="5"/>
      <c r="L10" s="5"/>
      <c r="M10" s="5"/>
      <c r="N10" s="5"/>
      <c r="O10" s="5"/>
      <c r="P10" s="5"/>
      <c r="Q10" s="5"/>
      <c r="R10" s="5"/>
      <c r="S10" s="5"/>
    </row>
    <row r="11" spans="2:23" ht="31.5" customHeight="1">
      <c r="B11" s="99" t="s">
        <v>101</v>
      </c>
      <c r="C11" s="104"/>
      <c r="D11" s="104"/>
      <c r="E11" s="104"/>
      <c r="F11" s="104"/>
      <c r="G11" s="104"/>
      <c r="H11" s="104"/>
      <c r="L11" s="2"/>
      <c r="N11" s="2"/>
      <c r="P11" s="2"/>
      <c r="R11" s="2"/>
      <c r="S11" s="1"/>
      <c r="T11" s="1"/>
    </row>
    <row r="12" spans="2:23" ht="21" customHeight="1">
      <c r="L12" s="2"/>
      <c r="N12" s="2"/>
      <c r="P12" s="2"/>
      <c r="R12" s="2"/>
      <c r="S12" s="1"/>
      <c r="T12" s="1"/>
    </row>
    <row r="13" spans="2:23" ht="21" customHeight="1">
      <c r="L13" s="2"/>
      <c r="N13" s="2"/>
      <c r="P13" s="2"/>
      <c r="R13" s="2"/>
      <c r="S13" s="1"/>
      <c r="T13" s="1"/>
    </row>
    <row r="14" spans="2:23" ht="21" customHeight="1">
      <c r="B14" s="100" t="str">
        <f>"　"&amp;L14&amp;U14&amp;N14&amp;V14&amp;P14&amp;W14&amp;R14&amp;"付け大野市指令教第"&amp;U15&amp;"号で交付決定のあった大野市立小中学校におけるスポーツ競技及び文化振興に関する全国大会等の出場費補助金について、大野市補助金等交付規則第７条の規定により関係書類を添えて申請します。"</f>
        <v>　令和６年５月６日付け大野市指令教第５５号で交付決定のあった大野市立小中学校におけるスポーツ競技及び文化振興に関する全国大会等の出場費補助金について、大野市補助金等交付規則第７条の規定により関係書類を添えて申請します。</v>
      </c>
      <c r="C14" s="100"/>
      <c r="D14" s="100"/>
      <c r="E14" s="100"/>
      <c r="F14" s="100"/>
      <c r="G14" s="100"/>
      <c r="H14" s="100"/>
      <c r="K14" s="17" t="s">
        <v>84</v>
      </c>
      <c r="L14" s="3" t="s">
        <v>66</v>
      </c>
      <c r="M14" s="114">
        <v>6</v>
      </c>
      <c r="N14" s="117" t="s">
        <v>153</v>
      </c>
      <c r="O14" s="114">
        <v>5</v>
      </c>
      <c r="P14" s="117" t="s">
        <v>75</v>
      </c>
      <c r="Q14" s="114">
        <v>6</v>
      </c>
      <c r="R14" s="117" t="s">
        <v>43</v>
      </c>
      <c r="S14" s="1"/>
      <c r="T14" s="1"/>
      <c r="U14" s="115" t="str">
        <f>DBCS(M14)</f>
        <v>６</v>
      </c>
      <c r="V14" s="115" t="str">
        <f>DBCS(O14)</f>
        <v>５</v>
      </c>
      <c r="W14" s="115" t="str">
        <f>DBCS(Q14)</f>
        <v>６</v>
      </c>
    </row>
    <row r="15" spans="2:23" ht="21" customHeight="1">
      <c r="B15" s="100"/>
      <c r="C15" s="100"/>
      <c r="D15" s="100"/>
      <c r="E15" s="100"/>
      <c r="F15" s="100"/>
      <c r="G15" s="100"/>
      <c r="H15" s="100"/>
      <c r="K15" s="17" t="s">
        <v>85</v>
      </c>
      <c r="L15" s="20">
        <v>55</v>
      </c>
      <c r="N15" s="2"/>
      <c r="P15" s="2"/>
      <c r="R15" s="2"/>
      <c r="S15" s="1"/>
      <c r="T15" s="1"/>
      <c r="U15" s="5" t="str">
        <f>DBCS(L15)</f>
        <v>５５</v>
      </c>
    </row>
    <row r="16" spans="2:23" ht="21" customHeight="1">
      <c r="B16" s="100"/>
      <c r="C16" s="100"/>
      <c r="D16" s="100"/>
      <c r="E16" s="100"/>
      <c r="F16" s="100"/>
      <c r="G16" s="100"/>
      <c r="H16" s="100"/>
      <c r="L16" s="2"/>
      <c r="N16" s="2"/>
      <c r="P16" s="2"/>
      <c r="R16" s="2"/>
      <c r="S16" s="1"/>
      <c r="T16" s="1"/>
    </row>
    <row r="17" spans="1:22" ht="21" customHeight="1">
      <c r="L17" s="2"/>
      <c r="N17" s="2"/>
      <c r="P17" s="2"/>
      <c r="R17" s="2"/>
    </row>
    <row r="18" spans="1:22" ht="21" customHeight="1">
      <c r="B18" s="101" t="s">
        <v>6</v>
      </c>
      <c r="C18" s="101"/>
      <c r="D18" s="101"/>
      <c r="E18" s="101"/>
      <c r="F18" s="101"/>
      <c r="G18" s="101"/>
      <c r="H18" s="101"/>
      <c r="L18" s="13"/>
      <c r="M18" s="115"/>
      <c r="N18" s="1"/>
      <c r="O18" s="115"/>
      <c r="P18" s="1"/>
      <c r="Q18" s="115"/>
      <c r="R18" s="1"/>
      <c r="S18" s="118"/>
      <c r="T18" s="1"/>
      <c r="U18" s="119"/>
      <c r="V18" s="1"/>
    </row>
    <row r="19" spans="1:22" ht="21" customHeight="1">
      <c r="L19" s="1"/>
      <c r="M19" s="1"/>
      <c r="N19" s="1"/>
      <c r="O19" s="1"/>
      <c r="P19" s="1"/>
      <c r="Q19" s="1"/>
      <c r="R19" s="1"/>
      <c r="S19" s="1"/>
      <c r="T19" s="1"/>
      <c r="U19" s="1"/>
      <c r="V19" s="1"/>
    </row>
    <row r="20" spans="1:22" ht="21" customHeight="1">
      <c r="A20" s="5"/>
      <c r="L20" s="1"/>
      <c r="M20" s="1"/>
      <c r="N20" s="1"/>
      <c r="O20" s="1"/>
      <c r="P20" s="1"/>
      <c r="Q20" s="1"/>
      <c r="R20" s="1"/>
      <c r="S20" s="1"/>
      <c r="T20" s="1"/>
      <c r="U20" s="1"/>
      <c r="V20" s="1"/>
    </row>
    <row r="21" spans="1:22" ht="33" customHeight="1">
      <c r="A21" s="5"/>
      <c r="B21" s="102" t="s">
        <v>111</v>
      </c>
      <c r="C21" s="102"/>
      <c r="D21" s="105">
        <f>変更収支予算書!E8</f>
        <v>-63000</v>
      </c>
      <c r="E21" s="105"/>
      <c r="F21" s="27" t="s">
        <v>17</v>
      </c>
      <c r="G21" s="109"/>
      <c r="H21" s="109"/>
      <c r="I21" s="109"/>
      <c r="J21" s="5"/>
      <c r="K21" s="5"/>
      <c r="L21" s="5"/>
      <c r="M21" s="5"/>
      <c r="N21" s="2"/>
      <c r="O21" s="5"/>
      <c r="P21" s="2"/>
      <c r="Q21" s="5"/>
      <c r="R21" s="2"/>
      <c r="S21" s="5"/>
    </row>
    <row r="22" spans="1:22" ht="16.5" customHeight="1">
      <c r="A22" s="5"/>
      <c r="B22" s="103"/>
      <c r="C22" s="103"/>
      <c r="D22" s="106" t="s">
        <v>105</v>
      </c>
      <c r="E22" s="106"/>
      <c r="F22" s="106"/>
      <c r="G22" s="110">
        <f>変更収支予算書!D8</f>
        <v>32000</v>
      </c>
      <c r="H22" s="5" t="s">
        <v>106</v>
      </c>
      <c r="I22" s="5"/>
      <c r="J22" s="5"/>
      <c r="K22" s="5"/>
      <c r="L22" s="5"/>
      <c r="M22" s="5"/>
      <c r="N22" s="5"/>
      <c r="O22" s="5"/>
      <c r="P22" s="5"/>
      <c r="Q22" s="5"/>
      <c r="R22" s="5"/>
      <c r="S22" s="5"/>
    </row>
    <row r="23" spans="1:22" ht="21" customHeight="1">
      <c r="B23" s="98"/>
      <c r="J23" s="5"/>
      <c r="K23" s="5"/>
      <c r="L23" s="5"/>
      <c r="M23" s="5"/>
      <c r="N23" s="5"/>
      <c r="O23" s="5"/>
      <c r="P23" s="5"/>
      <c r="Q23" s="5"/>
      <c r="R23" s="5"/>
      <c r="S23" s="5"/>
    </row>
    <row r="24" spans="1:22" ht="21" customHeight="1">
      <c r="A24" s="5"/>
      <c r="B24" s="102" t="s">
        <v>156</v>
      </c>
      <c r="C24" s="102"/>
      <c r="D24" s="1" t="s">
        <v>38</v>
      </c>
      <c r="G24" s="111"/>
      <c r="I24" s="27" t="s">
        <v>155</v>
      </c>
      <c r="J24" s="5"/>
      <c r="K24" s="5"/>
      <c r="L24" s="5"/>
      <c r="M24" s="5"/>
      <c r="N24" s="5"/>
      <c r="O24" s="5"/>
      <c r="P24" s="5"/>
      <c r="Q24" s="5"/>
      <c r="R24" s="5"/>
      <c r="S24" s="5"/>
    </row>
    <row r="25" spans="1:22" ht="21" customHeight="1">
      <c r="B25" s="98"/>
      <c r="J25" s="5"/>
      <c r="K25" s="5"/>
      <c r="L25" s="5"/>
      <c r="M25" s="5"/>
      <c r="N25" s="5"/>
      <c r="O25" s="5"/>
      <c r="P25" s="5"/>
      <c r="Q25" s="5"/>
      <c r="R25" s="5"/>
      <c r="S25" s="5"/>
    </row>
    <row r="26" spans="1:22" ht="21" customHeight="1">
      <c r="B26" s="102" t="s">
        <v>97</v>
      </c>
      <c r="C26" s="102"/>
      <c r="D26" s="102" t="str">
        <f>IF(L26=1,M27,M28)</f>
        <v>当初予算額より福井県中学校体育連盟からの補助額が減額となったため</v>
      </c>
      <c r="E26" s="102"/>
      <c r="F26" s="102"/>
      <c r="G26" s="102"/>
      <c r="H26" s="102"/>
      <c r="J26" s="2"/>
      <c r="K26" s="5" t="s">
        <v>117</v>
      </c>
      <c r="L26" s="112">
        <v>1</v>
      </c>
      <c r="M26" s="116" t="s">
        <v>72</v>
      </c>
      <c r="N26" s="109"/>
      <c r="O26" s="109"/>
      <c r="P26" s="109"/>
      <c r="Q26" s="109"/>
      <c r="R26" s="109"/>
      <c r="S26" s="109"/>
      <c r="T26" s="109"/>
    </row>
    <row r="27" spans="1:22" ht="21" customHeight="1">
      <c r="D27" s="102"/>
      <c r="E27" s="102"/>
      <c r="F27" s="102"/>
      <c r="G27" s="102"/>
      <c r="H27" s="102"/>
      <c r="I27" s="5"/>
      <c r="J27" s="2"/>
      <c r="L27" s="3">
        <v>1</v>
      </c>
      <c r="M27" s="2" t="s">
        <v>157</v>
      </c>
      <c r="N27" s="109"/>
      <c r="O27" s="109"/>
      <c r="P27" s="109"/>
      <c r="Q27" s="109"/>
      <c r="R27" s="109"/>
      <c r="S27" s="109"/>
      <c r="T27" s="109"/>
    </row>
    <row r="28" spans="1:22" ht="21" customHeight="1">
      <c r="B28" s="98"/>
      <c r="J28" s="5"/>
      <c r="K28" s="5"/>
      <c r="L28" s="113">
        <v>2</v>
      </c>
      <c r="M28" s="2" t="s">
        <v>158</v>
      </c>
      <c r="N28" s="5"/>
      <c r="O28" s="5"/>
      <c r="P28" s="5"/>
      <c r="Q28" s="5"/>
      <c r="R28" s="5"/>
      <c r="S28" s="5"/>
    </row>
    <row r="29" spans="1:22" ht="21" customHeight="1">
      <c r="B29" s="102" t="s">
        <v>125</v>
      </c>
      <c r="C29" s="102"/>
      <c r="D29" s="1" t="s">
        <v>159</v>
      </c>
      <c r="J29" s="5"/>
      <c r="K29" s="5"/>
      <c r="L29" s="5"/>
      <c r="M29" s="5"/>
      <c r="N29" s="5"/>
      <c r="O29" s="5"/>
      <c r="P29" s="5"/>
      <c r="Q29" s="5"/>
      <c r="R29" s="5"/>
      <c r="S29" s="5"/>
    </row>
    <row r="30" spans="1:22" ht="21" customHeight="1">
      <c r="D30" s="1" t="s">
        <v>160</v>
      </c>
      <c r="G30" s="5"/>
      <c r="H30" s="5"/>
      <c r="I30" s="5"/>
      <c r="J30" s="2"/>
    </row>
    <row r="31" spans="1:22" ht="21" customHeight="1">
      <c r="G31" s="5"/>
      <c r="H31" s="5"/>
      <c r="I31" s="5"/>
      <c r="J31" s="2"/>
      <c r="K31" s="5"/>
      <c r="N31" s="5"/>
      <c r="O31" s="5"/>
      <c r="P31" s="5"/>
      <c r="Q31" s="5"/>
      <c r="R31" s="5"/>
      <c r="S31" s="5"/>
    </row>
    <row r="32" spans="1:22" ht="21" customHeight="1">
      <c r="G32" s="5"/>
      <c r="H32" s="5"/>
      <c r="I32" s="5"/>
      <c r="J32" s="2"/>
    </row>
  </sheetData>
  <sheetProtection sheet="1" objects="1" scenarios="1" selectLockedCells="1"/>
  <mergeCells count="13">
    <mergeCell ref="G2:H2"/>
    <mergeCell ref="G6:H6"/>
    <mergeCell ref="G7:H7"/>
    <mergeCell ref="G8:H8"/>
    <mergeCell ref="B11:H11"/>
    <mergeCell ref="B18:H18"/>
    <mergeCell ref="B21:C21"/>
    <mergeCell ref="D21:E21"/>
    <mergeCell ref="B24:C24"/>
    <mergeCell ref="B26:C26"/>
    <mergeCell ref="B29:C29"/>
    <mergeCell ref="B14:H16"/>
    <mergeCell ref="D26:H27"/>
  </mergeCells>
  <phoneticPr fontId="3"/>
  <dataValidations count="1">
    <dataValidation type="list" allowBlank="1" showDropDown="0" showInputMessage="1" showErrorMessage="1" sqref="L26">
      <formula1>"1,2"</formula1>
    </dataValidation>
  </dataValidations>
  <pageMargins left="0.98425196850393704" right="0.78740157480314965" top="1.1023622047244095" bottom="0.9055118110236221" header="0.31496062992125984" footer="0.31496062992125984"/>
  <pageSetup paperSize="9" fitToWidth="1" fitToHeight="1" orientation="portrait" usePrinterDefaults="1"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B2:U24"/>
  <sheetViews>
    <sheetView showZeros="0" zoomScaleSheetLayoutView="100" workbookViewId="0">
      <selection activeCell="P13" sqref="P13"/>
    </sheetView>
  </sheetViews>
  <sheetFormatPr defaultRowHeight="13.5"/>
  <cols>
    <col min="1" max="1" width="3.625" style="1" customWidth="1"/>
    <col min="2" max="2" width="9.5" style="1" customWidth="1"/>
    <col min="3" max="3" width="12.125" style="1" customWidth="1"/>
    <col min="4" max="4" width="9.375" style="1" customWidth="1"/>
    <col min="5" max="5" width="10.75" style="1" customWidth="1"/>
    <col min="6" max="6" width="20.25" style="1" customWidth="1"/>
    <col min="7" max="7" width="10.625" style="1" customWidth="1"/>
    <col min="8" max="8" width="11.125" style="1" customWidth="1"/>
    <col min="9" max="9" width="9" style="2" customWidth="1"/>
    <col min="10" max="10" width="7.125" style="2" bestFit="1" customWidth="1"/>
    <col min="11" max="11" width="2.75" style="2" customWidth="1"/>
    <col min="12" max="12" width="9.125" style="2" customWidth="1"/>
    <col min="13" max="13" width="2.75" style="2" customWidth="1"/>
    <col min="14" max="14" width="9" style="2" customWidth="1"/>
    <col min="15" max="15" width="2.75" style="2" customWidth="1"/>
    <col min="16" max="16" width="9" style="2" customWidth="1"/>
    <col min="17" max="20" width="9" style="1" customWidth="1"/>
    <col min="21" max="21" width="9" style="1" hidden="1" customWidth="1"/>
    <col min="22" max="16384" width="9" style="1" customWidth="1"/>
  </cols>
  <sheetData>
    <row r="2" spans="2:21" ht="27" customHeight="1">
      <c r="B2" s="120" t="s">
        <v>99</v>
      </c>
      <c r="C2" s="120"/>
      <c r="D2" s="120"/>
      <c r="E2" s="120"/>
      <c r="F2" s="120"/>
      <c r="G2" s="120"/>
      <c r="H2" s="34"/>
    </row>
    <row r="3" spans="2:21" ht="27" customHeight="1">
      <c r="B3" s="7"/>
      <c r="J3" s="4" t="s">
        <v>7</v>
      </c>
      <c r="K3" s="1"/>
      <c r="L3" s="1"/>
      <c r="M3" s="1" t="s">
        <v>74</v>
      </c>
      <c r="N3" s="20">
        <v>3</v>
      </c>
      <c r="O3" s="1" t="s">
        <v>32</v>
      </c>
      <c r="P3" s="1"/>
      <c r="U3" s="1" t="str">
        <f>DBCS(N3)</f>
        <v>３</v>
      </c>
    </row>
    <row r="4" spans="2:21" ht="27" customHeight="1">
      <c r="B4" s="35" t="s">
        <v>12</v>
      </c>
      <c r="C4" s="35"/>
      <c r="D4" s="35" t="s">
        <v>67</v>
      </c>
      <c r="E4" s="35"/>
      <c r="F4" s="35"/>
      <c r="G4" s="35"/>
      <c r="J4" s="4" t="s">
        <v>37</v>
      </c>
      <c r="L4" s="70"/>
      <c r="M4" s="3" t="s">
        <v>74</v>
      </c>
      <c r="N4" s="72">
        <v>45509</v>
      </c>
      <c r="O4" s="2" t="s">
        <v>76</v>
      </c>
      <c r="P4" s="72">
        <v>45510</v>
      </c>
    </row>
    <row r="5" spans="2:21" ht="27" customHeight="1">
      <c r="B5" s="35"/>
      <c r="C5" s="35"/>
      <c r="D5" s="35"/>
      <c r="E5" s="35"/>
      <c r="F5" s="35"/>
      <c r="G5" s="35"/>
      <c r="K5" s="1"/>
      <c r="M5" s="1"/>
    </row>
    <row r="6" spans="2:21" ht="27" customHeight="1">
      <c r="B6" s="35" t="s">
        <v>9</v>
      </c>
      <c r="C6" s="35"/>
      <c r="D6" s="35" t="str">
        <f>申請書!S11&amp;"の福井県代表として、選手"&amp;U3&amp;"名を派遣する。"</f>
        <v>第４５回北信越中学校総合競技大会の福井県代表として、選手３名を派遣する。</v>
      </c>
      <c r="E6" s="35"/>
      <c r="F6" s="35"/>
      <c r="G6" s="35"/>
      <c r="I6" s="1"/>
    </row>
    <row r="7" spans="2:21" ht="27" customHeight="1">
      <c r="B7" s="35"/>
      <c r="C7" s="35"/>
      <c r="D7" s="35"/>
      <c r="E7" s="35"/>
      <c r="F7" s="35"/>
      <c r="G7" s="35"/>
    </row>
    <row r="8" spans="2:21" ht="24" customHeight="1">
      <c r="B8" s="35" t="s">
        <v>77</v>
      </c>
      <c r="C8" s="35"/>
      <c r="D8" s="127" t="s">
        <v>41</v>
      </c>
      <c r="E8" s="54">
        <f>N4</f>
        <v>45509</v>
      </c>
      <c r="F8" s="54"/>
      <c r="G8" s="54"/>
      <c r="I8" s="17"/>
    </row>
    <row r="9" spans="2:21" ht="24" customHeight="1">
      <c r="B9" s="35"/>
      <c r="C9" s="35"/>
      <c r="D9" s="127" t="s">
        <v>33</v>
      </c>
      <c r="E9" s="54">
        <f>P4</f>
        <v>45510</v>
      </c>
      <c r="F9" s="54"/>
      <c r="G9" s="54"/>
    </row>
    <row r="10" spans="2:21" ht="24" customHeight="1">
      <c r="B10" s="36"/>
      <c r="C10" s="36"/>
      <c r="D10" s="36"/>
      <c r="E10" s="53"/>
      <c r="F10" s="55"/>
      <c r="G10" s="55"/>
      <c r="H10" s="55"/>
    </row>
    <row r="11" spans="2:21" ht="27" customHeight="1">
      <c r="B11" s="35" t="s">
        <v>78</v>
      </c>
      <c r="C11" s="35"/>
      <c r="D11" s="35"/>
      <c r="E11" s="35"/>
      <c r="F11" s="35"/>
      <c r="G11" s="35"/>
      <c r="H11" s="35"/>
    </row>
    <row r="12" spans="2:21" ht="27" customHeight="1">
      <c r="B12" s="121" t="s">
        <v>107</v>
      </c>
      <c r="C12" s="122"/>
      <c r="D12" s="121" t="s">
        <v>103</v>
      </c>
      <c r="E12" s="122"/>
      <c r="F12" s="134"/>
      <c r="G12" s="62" t="s">
        <v>53</v>
      </c>
      <c r="H12" s="67"/>
      <c r="J12" s="2" t="s">
        <v>126</v>
      </c>
      <c r="K12" s="1"/>
      <c r="L12" s="1"/>
      <c r="M12" s="1"/>
      <c r="N12" s="1"/>
      <c r="O12" s="1"/>
    </row>
    <row r="13" spans="2:21" ht="27" customHeight="1">
      <c r="B13" s="38" t="s">
        <v>14</v>
      </c>
      <c r="C13" s="123" t="s">
        <v>15</v>
      </c>
      <c r="D13" s="38" t="s">
        <v>103</v>
      </c>
      <c r="E13" s="44" t="s">
        <v>109</v>
      </c>
      <c r="F13" s="57" t="s">
        <v>108</v>
      </c>
      <c r="G13" s="63" t="s">
        <v>15</v>
      </c>
      <c r="H13" s="57" t="s">
        <v>47</v>
      </c>
      <c r="J13" s="1" t="s">
        <v>121</v>
      </c>
      <c r="K13" s="1"/>
      <c r="L13" s="1"/>
      <c r="M13" s="1"/>
      <c r="P13" s="76">
        <v>3000</v>
      </c>
      <c r="Q13" s="1" t="s">
        <v>17</v>
      </c>
    </row>
    <row r="14" spans="2:21" ht="18" customHeight="1">
      <c r="B14" s="39" t="s">
        <v>20</v>
      </c>
      <c r="C14" s="124">
        <v>39079</v>
      </c>
      <c r="D14" s="128"/>
      <c r="E14" s="131">
        <f t="shared" ref="E14:E21" si="0">IF(C14="","",D14-C14)</f>
        <v>-39079</v>
      </c>
      <c r="F14" s="58"/>
      <c r="G14" s="135">
        <v>13026</v>
      </c>
      <c r="H14" s="137" t="s">
        <v>113</v>
      </c>
      <c r="J14" s="1" t="s">
        <v>131</v>
      </c>
      <c r="K14" s="1"/>
      <c r="L14" s="1"/>
      <c r="M14" s="71"/>
      <c r="P14" s="77">
        <v>18</v>
      </c>
      <c r="Q14" s="2" t="s">
        <v>135</v>
      </c>
      <c r="R14" s="71"/>
    </row>
    <row r="15" spans="2:21" ht="18" customHeight="1">
      <c r="B15" s="39" t="s">
        <v>20</v>
      </c>
      <c r="C15" s="124">
        <v>57280</v>
      </c>
      <c r="D15" s="128">
        <v>57280</v>
      </c>
      <c r="E15" s="131">
        <f t="shared" si="0"/>
        <v>0</v>
      </c>
      <c r="F15" s="59" t="s">
        <v>143</v>
      </c>
      <c r="G15" s="135">
        <v>19093</v>
      </c>
      <c r="H15" s="137" t="s">
        <v>145</v>
      </c>
      <c r="J15" s="1" t="s">
        <v>133</v>
      </c>
      <c r="K15" s="1"/>
      <c r="L15" s="1"/>
      <c r="M15" s="1"/>
      <c r="P15" s="77">
        <v>6</v>
      </c>
      <c r="Q15" s="1" t="s">
        <v>123</v>
      </c>
    </row>
    <row r="16" spans="2:21" ht="18" customHeight="1">
      <c r="B16" s="39" t="s">
        <v>20</v>
      </c>
      <c r="C16" s="124">
        <v>3000</v>
      </c>
      <c r="D16" s="128">
        <v>3000</v>
      </c>
      <c r="E16" s="131">
        <f t="shared" si="0"/>
        <v>0</v>
      </c>
      <c r="F16" s="59" t="s">
        <v>144</v>
      </c>
      <c r="G16" s="135">
        <v>1000</v>
      </c>
      <c r="H16" s="137" t="s">
        <v>145</v>
      </c>
      <c r="J16" s="1"/>
      <c r="K16" s="1"/>
      <c r="L16" s="1"/>
      <c r="M16" s="1"/>
      <c r="P16" s="1"/>
    </row>
    <row r="17" spans="2:18" ht="18" customHeight="1">
      <c r="B17" s="39" t="s">
        <v>119</v>
      </c>
      <c r="C17" s="124">
        <v>66000</v>
      </c>
      <c r="D17" s="128">
        <v>66000</v>
      </c>
      <c r="E17" s="131">
        <f t="shared" si="0"/>
        <v>0</v>
      </c>
      <c r="F17" s="59" t="s">
        <v>141</v>
      </c>
      <c r="G17" s="135">
        <v>60000</v>
      </c>
      <c r="H17" s="137" t="s">
        <v>29</v>
      </c>
      <c r="J17" s="1"/>
      <c r="K17" s="1"/>
      <c r="N17" s="73" t="s">
        <v>115</v>
      </c>
      <c r="O17" s="75"/>
      <c r="P17" s="78">
        <f>P13/P14*P15</f>
        <v>1000</v>
      </c>
      <c r="Q17" s="81" t="s">
        <v>17</v>
      </c>
      <c r="R17" s="1" t="s">
        <v>124</v>
      </c>
    </row>
    <row r="18" spans="2:18" ht="18" customHeight="1">
      <c r="B18" s="39"/>
      <c r="C18" s="124"/>
      <c r="D18" s="128"/>
      <c r="E18" s="131" t="str">
        <f t="shared" si="0"/>
        <v/>
      </c>
      <c r="F18" s="59"/>
      <c r="G18" s="135"/>
      <c r="H18" s="137"/>
      <c r="J18" s="1"/>
      <c r="K18" s="1"/>
      <c r="L18" s="1"/>
      <c r="M18" s="1"/>
      <c r="P18" s="1"/>
    </row>
    <row r="19" spans="2:18" ht="18" customHeight="1">
      <c r="B19" s="39"/>
      <c r="C19" s="124"/>
      <c r="D19" s="128"/>
      <c r="E19" s="131" t="str">
        <f t="shared" si="0"/>
        <v/>
      </c>
      <c r="F19" s="59"/>
      <c r="G19" s="135"/>
      <c r="H19" s="137"/>
      <c r="J19" s="1" t="s">
        <v>127</v>
      </c>
      <c r="K19" s="1"/>
      <c r="L19" s="1"/>
      <c r="M19" s="1"/>
      <c r="P19" s="1"/>
    </row>
    <row r="20" spans="2:18" ht="18" customHeight="1">
      <c r="B20" s="39"/>
      <c r="C20" s="124"/>
      <c r="D20" s="128"/>
      <c r="E20" s="131" t="str">
        <f t="shared" si="0"/>
        <v/>
      </c>
      <c r="F20" s="59"/>
      <c r="G20" s="135"/>
      <c r="H20" s="137"/>
      <c r="J20" s="1" t="s">
        <v>128</v>
      </c>
      <c r="K20" s="1"/>
      <c r="L20" s="1"/>
      <c r="M20" s="1"/>
      <c r="P20" s="77">
        <v>1</v>
      </c>
      <c r="Q20" s="1" t="s">
        <v>46</v>
      </c>
    </row>
    <row r="21" spans="2:18" ht="18" customHeight="1">
      <c r="B21" s="40"/>
      <c r="C21" s="125"/>
      <c r="D21" s="129"/>
      <c r="E21" s="132" t="str">
        <f t="shared" si="0"/>
        <v/>
      </c>
      <c r="F21" s="60"/>
      <c r="G21" s="135"/>
      <c r="H21" s="137"/>
      <c r="J21" s="1" t="s">
        <v>133</v>
      </c>
      <c r="K21" s="1"/>
      <c r="L21" s="1"/>
      <c r="M21" s="1"/>
      <c r="P21" s="77">
        <v>6</v>
      </c>
      <c r="Q21" s="1" t="s">
        <v>123</v>
      </c>
    </row>
    <row r="22" spans="2:18" ht="27" customHeight="1">
      <c r="B22" s="41" t="s">
        <v>22</v>
      </c>
      <c r="C22" s="126">
        <f>SUM(C14:C21)</f>
        <v>165359</v>
      </c>
      <c r="D22" s="130">
        <f>SUM(D14:D21)</f>
        <v>126280</v>
      </c>
      <c r="E22" s="133">
        <f>SUM(E14:E21)</f>
        <v>-39079</v>
      </c>
      <c r="F22" s="61"/>
      <c r="G22" s="136">
        <f>SUM(G14:G21)</f>
        <v>93119</v>
      </c>
      <c r="H22" s="138"/>
      <c r="J22" s="1" t="s">
        <v>130</v>
      </c>
      <c r="K22" s="1"/>
      <c r="L22" s="1"/>
      <c r="M22" s="1"/>
      <c r="P22" s="76">
        <v>66000</v>
      </c>
      <c r="Q22" s="1" t="s">
        <v>17</v>
      </c>
    </row>
    <row r="23" spans="2:18">
      <c r="B23" s="42"/>
      <c r="C23" s="42"/>
      <c r="D23" s="42"/>
      <c r="E23" s="42"/>
      <c r="F23" s="42"/>
      <c r="G23" s="42"/>
      <c r="H23" s="42"/>
      <c r="J23" s="1"/>
      <c r="K23" s="1"/>
      <c r="L23" s="1"/>
      <c r="M23" s="1"/>
      <c r="P23" s="1"/>
    </row>
    <row r="24" spans="2:18">
      <c r="J24" s="1"/>
      <c r="K24" s="1"/>
      <c r="N24" s="73" t="s">
        <v>115</v>
      </c>
      <c r="O24" s="75"/>
      <c r="P24" s="78">
        <f>IF(P22&lt;P20*P21*10000,P22,P20*P21*10000)</f>
        <v>60000</v>
      </c>
      <c r="Q24" s="82" t="s">
        <v>17</v>
      </c>
      <c r="R24" s="1" t="s">
        <v>124</v>
      </c>
    </row>
  </sheetData>
  <sheetProtection sheet="1" objects="1" scenarios="1" selectLockedCells="1"/>
  <mergeCells count="12">
    <mergeCell ref="B2:G2"/>
    <mergeCell ref="B4:C4"/>
    <mergeCell ref="B6:C6"/>
    <mergeCell ref="E8:G8"/>
    <mergeCell ref="E9:G9"/>
    <mergeCell ref="B11:G11"/>
    <mergeCell ref="B12:C12"/>
    <mergeCell ref="D12:F12"/>
    <mergeCell ref="G12:H12"/>
    <mergeCell ref="D4:G5"/>
    <mergeCell ref="D6:G7"/>
    <mergeCell ref="B8:C9"/>
  </mergeCells>
  <phoneticPr fontId="3"/>
  <dataValidations count="2">
    <dataValidation type="list" allowBlank="1" showDropDown="0" showInputMessage="1" showErrorMessage="1" sqref="B14:B21">
      <formula1>"交通費,バス借上料,輸送費,宿泊料"</formula1>
    </dataValidation>
    <dataValidation imeMode="halfAlpha" allowBlank="1" showDropDown="0" showInputMessage="1" showErrorMessage="1" sqref="C14:D21"/>
  </dataValidations>
  <pageMargins left="0.98425196850393704" right="0.78740157480314965" top="1.1023622047244095" bottom="0.9055118110236221" header="0.31496062992125984" footer="0.31496062992125984"/>
  <pageSetup paperSize="9" fitToWidth="1" fitToHeight="1" orientation="portrait" usePrinterDefaults="1"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2:J20"/>
  <sheetViews>
    <sheetView zoomScaleSheetLayoutView="100" workbookViewId="0">
      <selection activeCell="I6" sqref="I6"/>
    </sheetView>
  </sheetViews>
  <sheetFormatPr defaultRowHeight="30" customHeight="1"/>
  <cols>
    <col min="1" max="1" width="3.75" style="83" customWidth="1"/>
    <col min="2" max="2" width="16" style="83" customWidth="1"/>
    <col min="3" max="5" width="15.5" style="83" customWidth="1"/>
    <col min="6" max="6" width="23.125" style="83" customWidth="1"/>
    <col min="7" max="7" width="6.25" style="83" customWidth="1"/>
    <col min="8" max="8" width="16.625" style="2" customWidth="1"/>
    <col min="9" max="9" width="7.75" style="2" customWidth="1"/>
    <col min="10" max="16384" width="9" style="83" customWidth="1"/>
  </cols>
  <sheetData>
    <row r="2" spans="2:10" ht="30" customHeight="1">
      <c r="B2" s="34" t="s">
        <v>100</v>
      </c>
      <c r="C2" s="34"/>
      <c r="D2" s="34"/>
      <c r="E2" s="34"/>
      <c r="F2" s="34"/>
      <c r="G2" s="34"/>
    </row>
    <row r="3" spans="2:10" ht="30" customHeight="1">
      <c r="B3" s="85"/>
      <c r="C3" s="85"/>
      <c r="D3" s="85"/>
      <c r="E3" s="85"/>
      <c r="F3" s="85"/>
      <c r="G3" s="85"/>
      <c r="H3" s="3"/>
    </row>
    <row r="4" spans="2:10" ht="30" customHeight="1">
      <c r="B4" s="1"/>
      <c r="C4" s="1"/>
      <c r="D4" s="1"/>
      <c r="E4" s="1"/>
      <c r="F4" s="1"/>
      <c r="G4" s="1"/>
    </row>
    <row r="5" spans="2:10" s="84" customFormat="1" ht="30" customHeight="1">
      <c r="B5" s="86" t="s">
        <v>71</v>
      </c>
      <c r="C5" s="86"/>
      <c r="D5" s="86"/>
      <c r="E5" s="86"/>
      <c r="F5" s="91" t="s">
        <v>51</v>
      </c>
      <c r="G5" s="91"/>
      <c r="H5" s="97"/>
      <c r="I5" s="97"/>
    </row>
    <row r="6" spans="2:10" ht="30" customHeight="1">
      <c r="B6" s="87" t="s">
        <v>56</v>
      </c>
      <c r="C6" s="88" t="s">
        <v>107</v>
      </c>
      <c r="D6" s="88" t="s">
        <v>103</v>
      </c>
      <c r="E6" s="88" t="s">
        <v>109</v>
      </c>
      <c r="F6" s="88" t="s">
        <v>21</v>
      </c>
      <c r="G6" s="94"/>
      <c r="H6" s="2" t="s">
        <v>112</v>
      </c>
      <c r="I6" s="143">
        <v>30.2</v>
      </c>
      <c r="J6" s="83" t="s">
        <v>114</v>
      </c>
    </row>
    <row r="7" spans="2:10" ht="30" customHeight="1">
      <c r="B7" s="87" t="s">
        <v>65</v>
      </c>
      <c r="C7" s="139">
        <f>収支予算書!C7</f>
        <v>94000</v>
      </c>
      <c r="D7" s="139">
        <f>ROUNDDOWN(変更計画書!G22*I6%,-2)</f>
        <v>28100</v>
      </c>
      <c r="E7" s="141">
        <f>D7-C7</f>
        <v>-65900</v>
      </c>
      <c r="F7" s="92" t="str">
        <f>"福井県中体連より"&amp;I6&amp;"％の補助"</f>
        <v>福井県中体連より30.2％の補助</v>
      </c>
      <c r="G7" s="95"/>
      <c r="H7" s="142"/>
      <c r="I7" s="18" t="s">
        <v>26</v>
      </c>
    </row>
    <row r="8" spans="2:10" ht="30" customHeight="1">
      <c r="B8" s="87" t="s">
        <v>1</v>
      </c>
      <c r="C8" s="139">
        <f>収支予算書!C8</f>
        <v>95000</v>
      </c>
      <c r="D8" s="139">
        <f>ROUNDDOWN(((変更計画書!G22-D7)/2),-3)</f>
        <v>32000</v>
      </c>
      <c r="E8" s="141">
        <f>D8-C8</f>
        <v>-63000</v>
      </c>
      <c r="F8" s="89"/>
      <c r="G8" s="96"/>
    </row>
    <row r="9" spans="2:10" ht="30" customHeight="1">
      <c r="B9" s="87" t="s">
        <v>2</v>
      </c>
      <c r="C9" s="139">
        <f>収支予算書!C9</f>
        <v>120000</v>
      </c>
      <c r="D9" s="139">
        <f>D10-D7-D8</f>
        <v>66180</v>
      </c>
      <c r="E9" s="141">
        <f>D9-C9</f>
        <v>-53820</v>
      </c>
      <c r="F9" s="89"/>
      <c r="G9" s="96"/>
    </row>
    <row r="10" spans="2:10" ht="30" customHeight="1">
      <c r="B10" s="87" t="s">
        <v>4</v>
      </c>
      <c r="C10" s="139">
        <f>収支予算書!C10</f>
        <v>309000</v>
      </c>
      <c r="D10" s="139">
        <f>D19</f>
        <v>126280</v>
      </c>
      <c r="E10" s="141">
        <f>D10-C10</f>
        <v>-182720</v>
      </c>
      <c r="F10" s="89"/>
      <c r="G10" s="96"/>
    </row>
    <row r="11" spans="2:10" ht="30" customHeight="1">
      <c r="B11" s="1"/>
      <c r="C11" s="90"/>
      <c r="D11" s="90"/>
      <c r="E11" s="90"/>
      <c r="F11" s="90"/>
      <c r="G11" s="90"/>
    </row>
    <row r="12" spans="2:10" ht="30" customHeight="1">
      <c r="B12" s="1"/>
      <c r="C12" s="90"/>
      <c r="D12" s="90"/>
      <c r="E12" s="90"/>
      <c r="F12" s="90"/>
      <c r="G12" s="90"/>
    </row>
    <row r="13" spans="2:10" s="84" customFormat="1" ht="30" customHeight="1">
      <c r="B13" s="86" t="s">
        <v>152</v>
      </c>
      <c r="C13" s="86"/>
      <c r="D13" s="86"/>
      <c r="E13" s="86"/>
      <c r="F13" s="86"/>
      <c r="G13" s="86"/>
      <c r="H13" s="2"/>
      <c r="I13" s="97"/>
    </row>
    <row r="14" spans="2:10" ht="30" customHeight="1">
      <c r="B14" s="87" t="s">
        <v>28</v>
      </c>
      <c r="C14" s="88" t="s">
        <v>107</v>
      </c>
      <c r="D14" s="88" t="s">
        <v>103</v>
      </c>
      <c r="E14" s="88" t="s">
        <v>109</v>
      </c>
      <c r="F14" s="88" t="s">
        <v>47</v>
      </c>
      <c r="G14" s="94"/>
      <c r="I14" s="83"/>
    </row>
    <row r="15" spans="2:10" ht="30" customHeight="1">
      <c r="B15" s="87" t="s">
        <v>121</v>
      </c>
      <c r="C15" s="139">
        <f>収支予算書!C15</f>
        <v>165000</v>
      </c>
      <c r="D15" s="140">
        <f>SUMIF(変更計画書!$B$14:$D$21,B15,変更計画書!$D$14:$D$21)</f>
        <v>60280</v>
      </c>
      <c r="E15" s="141">
        <f>D15-C15</f>
        <v>-104720</v>
      </c>
      <c r="F15" s="93"/>
      <c r="G15" s="42"/>
      <c r="H15" s="83"/>
      <c r="I15" s="83"/>
    </row>
    <row r="16" spans="2:10" ht="30" customHeight="1">
      <c r="B16" s="87" t="s">
        <v>60</v>
      </c>
      <c r="C16" s="139">
        <f>収支予算書!C16</f>
        <v>0</v>
      </c>
      <c r="D16" s="140">
        <f>SUMIF(変更計画書!$B$14:$D$21,B16,変更計画書!$D$14:$D$21)</f>
        <v>0</v>
      </c>
      <c r="E16" s="141">
        <f>D16-C16</f>
        <v>0</v>
      </c>
      <c r="F16" s="93"/>
      <c r="G16" s="42"/>
      <c r="H16" s="83"/>
      <c r="I16" s="83"/>
    </row>
    <row r="17" spans="2:9" ht="30" customHeight="1">
      <c r="B17" s="87" t="s">
        <v>120</v>
      </c>
      <c r="C17" s="139">
        <f>収支予算書!C17</f>
        <v>0</v>
      </c>
      <c r="D17" s="140">
        <f>SUMIF(変更計画書!$B$14:$D$21,B17,変更計画書!$D$14:$D$21)</f>
        <v>0</v>
      </c>
      <c r="E17" s="141">
        <f>D17-C17</f>
        <v>0</v>
      </c>
      <c r="F17" s="93"/>
      <c r="G17" s="42"/>
      <c r="H17" s="83"/>
      <c r="I17" s="83"/>
    </row>
    <row r="18" spans="2:9" ht="30" customHeight="1">
      <c r="B18" s="87" t="s">
        <v>142</v>
      </c>
      <c r="C18" s="139">
        <f>収支予算書!C18</f>
        <v>144000</v>
      </c>
      <c r="D18" s="140">
        <f>SUMIF(変更計画書!$B$14:$D$21,B18,変更計画書!$D$14:$D$21)</f>
        <v>66000</v>
      </c>
      <c r="E18" s="141">
        <f>D18-C18</f>
        <v>-78000</v>
      </c>
      <c r="F18" s="93"/>
      <c r="G18" s="42"/>
      <c r="H18" s="83"/>
      <c r="I18" s="83"/>
    </row>
    <row r="19" spans="2:9" ht="30" customHeight="1">
      <c r="B19" s="87" t="s">
        <v>4</v>
      </c>
      <c r="C19" s="139">
        <f>SUM(C15:C18)</f>
        <v>309000</v>
      </c>
      <c r="D19" s="139">
        <f>SUM(D15:D18)</f>
        <v>126280</v>
      </c>
      <c r="E19" s="141">
        <f>SUM(E15:E18)</f>
        <v>-182720</v>
      </c>
      <c r="F19" s="93"/>
      <c r="G19" s="42"/>
      <c r="I19" s="83"/>
    </row>
    <row r="20" spans="2:9" ht="30" customHeight="1">
      <c r="I20" s="83"/>
    </row>
  </sheetData>
  <sheetProtection sheet="1" objects="1" scenarios="1" selectLockedCells="1"/>
  <mergeCells count="1">
    <mergeCell ref="B2:F2"/>
  </mergeCells>
  <phoneticPr fontId="3"/>
  <pageMargins left="0.98425196850393704" right="0.78740157480314965" top="1.1023622047244095" bottom="0.9055118110236221" header="0.31496062992125984" footer="0.31496062992125984"/>
  <pageSetup paperSize="9" fitToWidth="1" fitToHeight="1" orientation="portrait" usePrinterDefaults="1"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T36"/>
  <sheetViews>
    <sheetView zoomScaleSheetLayoutView="115" workbookViewId="0">
      <selection activeCell="L2" sqref="L2"/>
    </sheetView>
  </sheetViews>
  <sheetFormatPr defaultRowHeight="21" customHeight="1"/>
  <cols>
    <col min="1" max="1" width="4.375" style="1" customWidth="1"/>
    <col min="2" max="3" width="12.625" style="1" customWidth="1"/>
    <col min="4" max="7" width="8.375" style="1" customWidth="1"/>
    <col min="8" max="8" width="14.875" style="1" customWidth="1"/>
    <col min="9" max="9" width="11.625" style="1" customWidth="1"/>
    <col min="10" max="10" width="4.375" style="1" customWidth="1"/>
    <col min="11" max="11" width="10" style="2" bestFit="1" customWidth="1"/>
    <col min="12" max="12" width="7.75" style="3" customWidth="1"/>
    <col min="13" max="13" width="10.25" style="2" bestFit="1" customWidth="1"/>
    <col min="14" max="14" width="15.875" style="4" bestFit="1" customWidth="1"/>
    <col min="15" max="15" width="9" style="2" customWidth="1"/>
    <col min="16" max="16384" width="9" style="5" customWidth="1"/>
  </cols>
  <sheetData>
    <row r="1" spans="2:20" ht="21" customHeight="1">
      <c r="L1" s="2"/>
      <c r="N1" s="2"/>
      <c r="O1" s="1"/>
      <c r="P1" s="1"/>
    </row>
    <row r="2" spans="2:20" ht="21" customHeight="1">
      <c r="H2" s="13">
        <f>L2</f>
        <v>45656</v>
      </c>
      <c r="I2" s="13"/>
      <c r="K2" s="17" t="s">
        <v>82</v>
      </c>
      <c r="L2" s="72">
        <v>45656</v>
      </c>
      <c r="N2" s="2"/>
      <c r="O2" s="1"/>
      <c r="P2" s="1"/>
    </row>
    <row r="3" spans="2:20" ht="21" customHeight="1">
      <c r="H3" s="94"/>
      <c r="I3" s="94"/>
      <c r="L3" s="2"/>
      <c r="N3" s="2"/>
      <c r="O3" s="1"/>
      <c r="P3" s="1"/>
    </row>
    <row r="4" spans="2:20" ht="21" customHeight="1">
      <c r="B4" s="98" t="s">
        <v>93</v>
      </c>
      <c r="L4" s="2"/>
      <c r="N4" s="2"/>
      <c r="O4" s="1"/>
      <c r="P4" s="1"/>
    </row>
    <row r="5" spans="2:20" ht="21" customHeight="1">
      <c r="L5" s="2"/>
      <c r="N5" s="2"/>
      <c r="O5" s="1"/>
      <c r="P5" s="1"/>
    </row>
    <row r="6" spans="2:20" ht="21" customHeight="1">
      <c r="F6" s="1" t="s">
        <v>10</v>
      </c>
      <c r="G6" s="1" t="s">
        <v>40</v>
      </c>
      <c r="H6" s="108" t="str">
        <f>申請書!H6</f>
        <v>大野市天神町１－１</v>
      </c>
      <c r="I6" s="108"/>
      <c r="L6" s="2"/>
      <c r="N6" s="2"/>
      <c r="O6" s="1"/>
      <c r="P6" s="1"/>
    </row>
    <row r="7" spans="2:20" ht="21" customHeight="1">
      <c r="G7" s="1" t="s">
        <v>36</v>
      </c>
      <c r="H7" s="108" t="str">
        <f>申請書!H7</f>
        <v>大野○○クラブ</v>
      </c>
      <c r="I7" s="108"/>
      <c r="L7" s="2"/>
      <c r="N7" s="2"/>
      <c r="O7" s="1"/>
      <c r="P7" s="1"/>
    </row>
    <row r="8" spans="2:20" ht="21" customHeight="1">
      <c r="G8" s="1" t="s">
        <v>13</v>
      </c>
      <c r="H8" s="108" t="str">
        <f>申請書!H8</f>
        <v>代表　○○　○○</v>
      </c>
      <c r="I8" s="108"/>
      <c r="L8" s="2"/>
      <c r="N8" s="2"/>
      <c r="O8" s="1"/>
      <c r="P8" s="1"/>
    </row>
    <row r="9" spans="2:20" ht="21" customHeight="1">
      <c r="L9" s="2"/>
      <c r="N9" s="2"/>
      <c r="O9" s="1"/>
      <c r="P9" s="1"/>
    </row>
    <row r="10" spans="2:20" ht="21" customHeight="1">
      <c r="B10" s="144" t="s">
        <v>95</v>
      </c>
      <c r="C10" s="144"/>
      <c r="D10" s="144"/>
      <c r="E10" s="144"/>
      <c r="F10" s="144"/>
      <c r="G10" s="144"/>
      <c r="H10" s="144"/>
      <c r="I10" s="144"/>
      <c r="L10" s="2"/>
      <c r="N10" s="2"/>
      <c r="O10" s="1"/>
      <c r="P10" s="1"/>
    </row>
    <row r="11" spans="2:20" ht="21" customHeight="1">
      <c r="B11" s="144"/>
      <c r="C11" s="144"/>
      <c r="D11" s="144"/>
      <c r="E11" s="144"/>
      <c r="F11" s="144"/>
      <c r="G11" s="144"/>
      <c r="H11" s="144"/>
      <c r="I11" s="144"/>
      <c r="L11" s="2"/>
      <c r="N11" s="2"/>
      <c r="O11" s="1"/>
      <c r="P11" s="1"/>
    </row>
    <row r="12" spans="2:20" ht="21" customHeight="1">
      <c r="L12" s="2"/>
      <c r="N12" s="2"/>
      <c r="O12" s="1"/>
      <c r="P12" s="1"/>
    </row>
    <row r="13" spans="2:20" ht="21" customHeight="1">
      <c r="L13" s="2"/>
      <c r="N13" s="2"/>
      <c r="O13" s="1"/>
      <c r="P13" s="1"/>
    </row>
    <row r="14" spans="2:20" ht="21" customHeight="1">
      <c r="B14" s="52" t="str">
        <f>"　"&amp;申請書!L11&amp;"出場事業が次のとおり完了したので、大野市補助金等交付規則第１０条の規定により報告します。"</f>
        <v>　第45回北信越中学校総合競技大会出場事業が次のとおり完了したので、大野市補助金等交付規則第１０条の規定により報告します。</v>
      </c>
      <c r="C14" s="52"/>
      <c r="D14" s="52"/>
      <c r="E14" s="52"/>
      <c r="F14" s="52"/>
      <c r="G14" s="52"/>
      <c r="H14" s="52"/>
      <c r="I14" s="52"/>
      <c r="K14" s="5"/>
      <c r="L14" s="2"/>
      <c r="N14" s="2"/>
      <c r="O14" s="1"/>
      <c r="P14" s="1"/>
    </row>
    <row r="15" spans="2:20" ht="21" customHeight="1">
      <c r="B15" s="52"/>
      <c r="C15" s="52"/>
      <c r="D15" s="52"/>
      <c r="E15" s="52"/>
      <c r="F15" s="52"/>
      <c r="G15" s="52"/>
      <c r="H15" s="52"/>
      <c r="I15" s="52"/>
      <c r="L15" s="2"/>
      <c r="N15" s="2"/>
      <c r="O15" s="1"/>
      <c r="P15" s="1"/>
    </row>
    <row r="16" spans="2:20" ht="21" customHeight="1">
      <c r="L16" s="2"/>
      <c r="M16" s="148"/>
      <c r="N16" s="148"/>
      <c r="O16" s="148"/>
      <c r="P16" s="148"/>
      <c r="Q16" s="148"/>
      <c r="R16" s="148"/>
      <c r="S16" s="148"/>
      <c r="T16" s="148"/>
    </row>
    <row r="17" spans="1:20" ht="21" customHeight="1">
      <c r="L17" s="2"/>
      <c r="M17" s="1"/>
      <c r="N17" s="1"/>
      <c r="O17" s="1"/>
      <c r="P17" s="1"/>
      <c r="Q17" s="1"/>
      <c r="R17" s="1"/>
      <c r="S17" s="1"/>
      <c r="T17" s="1"/>
    </row>
    <row r="18" spans="1:20" ht="21" customHeight="1">
      <c r="D18" s="5"/>
      <c r="E18" s="118" t="s">
        <v>6</v>
      </c>
      <c r="F18" s="118"/>
      <c r="L18" s="2"/>
      <c r="N18" s="2"/>
    </row>
    <row r="19" spans="1:20" ht="21" customHeight="1">
      <c r="L19" s="2"/>
      <c r="N19" s="2"/>
    </row>
    <row r="20" spans="1:20" ht="21" customHeight="1">
      <c r="A20" s="5"/>
      <c r="L20" s="2"/>
      <c r="N20" s="2"/>
      <c r="O20" s="5"/>
      <c r="P20" s="2"/>
    </row>
    <row r="21" spans="1:20" ht="37.5" customHeight="1">
      <c r="A21" s="5"/>
      <c r="B21" s="145" t="s">
        <v>24</v>
      </c>
      <c r="C21" s="5"/>
      <c r="D21" s="146" t="s">
        <v>96</v>
      </c>
      <c r="E21" s="146"/>
      <c r="F21" s="146"/>
      <c r="G21" s="146"/>
      <c r="H21" s="146"/>
      <c r="I21" s="146"/>
      <c r="J21" s="5"/>
      <c r="K21" s="5"/>
      <c r="L21" s="5"/>
      <c r="M21" s="5"/>
      <c r="N21" s="5"/>
      <c r="O21" s="5"/>
    </row>
    <row r="22" spans="1:20" ht="21" customHeight="1">
      <c r="A22" s="5"/>
      <c r="B22" s="145"/>
      <c r="C22" s="5"/>
      <c r="D22" s="5" t="str">
        <f>"（"&amp;申請書!L11&amp;"）"</f>
        <v>（第45回北信越中学校総合競技大会）</v>
      </c>
      <c r="E22" s="5"/>
      <c r="F22" s="5"/>
      <c r="G22" s="5"/>
      <c r="H22" s="5"/>
      <c r="I22" s="5"/>
      <c r="J22" s="5"/>
      <c r="K22" s="5"/>
      <c r="L22" s="5"/>
      <c r="M22" s="5"/>
      <c r="N22" s="5"/>
      <c r="O22" s="5"/>
    </row>
    <row r="23" spans="1:20" ht="21" customHeight="1">
      <c r="A23" s="5"/>
      <c r="B23" s="145"/>
      <c r="C23" s="5"/>
      <c r="D23" s="5"/>
      <c r="E23" s="5"/>
      <c r="F23" s="5"/>
      <c r="G23" s="5"/>
      <c r="H23" s="5"/>
      <c r="I23" s="5"/>
      <c r="J23" s="5"/>
      <c r="K23" s="5"/>
      <c r="L23" s="5"/>
      <c r="M23" s="5"/>
      <c r="N23" s="5"/>
      <c r="O23" s="5"/>
    </row>
    <row r="24" spans="1:20" ht="21" customHeight="1">
      <c r="A24" s="5"/>
      <c r="B24" s="145" t="s">
        <v>34</v>
      </c>
      <c r="C24" s="5"/>
      <c r="D24" s="147">
        <f>変更収支予算書!D8</f>
        <v>32000</v>
      </c>
      <c r="E24" s="147"/>
      <c r="F24" s="147"/>
      <c r="G24" s="113" t="s">
        <v>17</v>
      </c>
      <c r="H24" s="5"/>
      <c r="I24" s="5"/>
      <c r="J24" s="5"/>
      <c r="K24" s="5"/>
      <c r="L24" s="5"/>
      <c r="M24" s="5"/>
      <c r="N24" s="5"/>
      <c r="O24" s="5"/>
    </row>
    <row r="25" spans="1:20" ht="21" customHeight="1">
      <c r="A25" s="5"/>
      <c r="B25" s="145"/>
      <c r="C25" s="5"/>
      <c r="D25" s="5"/>
      <c r="E25" s="5"/>
      <c r="F25" s="5"/>
      <c r="G25" s="5"/>
      <c r="H25" s="5"/>
      <c r="I25" s="5"/>
      <c r="J25" s="5"/>
      <c r="M25" s="5"/>
      <c r="N25" s="5"/>
      <c r="O25" s="5"/>
    </row>
    <row r="26" spans="1:20" ht="21" customHeight="1">
      <c r="A26" s="5"/>
      <c r="B26" s="145" t="s">
        <v>5</v>
      </c>
      <c r="C26" s="5"/>
      <c r="D26" s="1" t="s">
        <v>48</v>
      </c>
      <c r="E26" s="5"/>
      <c r="F26" s="5"/>
      <c r="G26" s="5"/>
      <c r="H26" s="5"/>
      <c r="I26" s="5"/>
      <c r="J26" s="5"/>
      <c r="K26" s="5"/>
      <c r="L26" s="113"/>
      <c r="M26" s="5"/>
      <c r="N26" s="5"/>
      <c r="O26" s="5"/>
    </row>
    <row r="27" spans="1:20" ht="21" customHeight="1">
      <c r="A27" s="5"/>
      <c r="B27" s="145"/>
      <c r="C27" s="5"/>
      <c r="E27" s="5"/>
      <c r="F27" s="5"/>
      <c r="G27" s="5"/>
      <c r="H27" s="5"/>
      <c r="I27" s="5"/>
      <c r="J27" s="5"/>
      <c r="K27" s="5"/>
      <c r="L27" s="113"/>
      <c r="M27" s="5"/>
      <c r="N27" s="5"/>
      <c r="O27" s="5"/>
    </row>
    <row r="28" spans="1:20" ht="21" customHeight="1">
      <c r="A28" s="5"/>
      <c r="B28" s="145" t="s">
        <v>59</v>
      </c>
      <c r="C28" s="5"/>
      <c r="D28" s="1" t="s">
        <v>48</v>
      </c>
      <c r="E28" s="5"/>
      <c r="F28" s="5"/>
      <c r="G28" s="5"/>
      <c r="H28" s="5"/>
      <c r="I28" s="5"/>
      <c r="J28" s="5"/>
      <c r="K28" s="5"/>
      <c r="L28" s="113"/>
      <c r="M28" s="5"/>
      <c r="N28" s="5"/>
      <c r="O28" s="5"/>
    </row>
    <row r="29" spans="1:20" ht="21" customHeight="1">
      <c r="A29" s="5"/>
      <c r="B29" s="145"/>
      <c r="C29" s="5"/>
      <c r="D29" s="5"/>
      <c r="E29" s="5"/>
      <c r="F29" s="5"/>
      <c r="G29" s="5"/>
      <c r="H29" s="5"/>
      <c r="I29" s="5"/>
      <c r="J29" s="5"/>
      <c r="K29" s="5"/>
      <c r="L29" s="113"/>
      <c r="M29" s="5"/>
      <c r="N29" s="5"/>
      <c r="O29" s="5"/>
    </row>
    <row r="30" spans="1:20" ht="21" customHeight="1">
      <c r="A30" s="5"/>
      <c r="B30" s="145" t="s">
        <v>50</v>
      </c>
      <c r="C30" s="5"/>
      <c r="D30" s="5" t="s">
        <v>98</v>
      </c>
      <c r="E30" s="5"/>
      <c r="F30" s="5"/>
      <c r="G30" s="5"/>
      <c r="H30" s="5"/>
      <c r="I30" s="5"/>
      <c r="J30" s="5"/>
      <c r="K30" s="5"/>
      <c r="L30" s="113"/>
      <c r="M30" s="5"/>
      <c r="N30" s="5"/>
      <c r="O30" s="5"/>
    </row>
    <row r="31" spans="1:20" ht="21" customHeight="1">
      <c r="B31" s="98"/>
    </row>
    <row r="32" spans="1:20" ht="21" customHeight="1">
      <c r="B32" s="98"/>
    </row>
    <row r="33" spans="2:9" ht="21" customHeight="1">
      <c r="B33" s="98"/>
    </row>
    <row r="34" spans="2:9" ht="21" customHeight="1">
      <c r="G34" s="5"/>
      <c r="H34" s="5"/>
      <c r="I34" s="5"/>
    </row>
    <row r="35" spans="2:9" ht="21" customHeight="1">
      <c r="G35" s="5"/>
      <c r="H35" s="5"/>
      <c r="I35" s="5"/>
    </row>
    <row r="36" spans="2:9" ht="21" customHeight="1">
      <c r="G36" s="5"/>
      <c r="H36" s="5"/>
      <c r="I36" s="5"/>
    </row>
    <row r="37" spans="2:9" ht="18.75" customHeight="1"/>
    <row r="38" spans="2:9" ht="18.75" customHeight="1"/>
  </sheetData>
  <sheetProtection sheet="1" objects="1" scenarios="1" selectLockedCells="1"/>
  <mergeCells count="10">
    <mergeCell ref="H2:I2"/>
    <mergeCell ref="H6:I6"/>
    <mergeCell ref="H7:I7"/>
    <mergeCell ref="H8:I8"/>
    <mergeCell ref="M16:T16"/>
    <mergeCell ref="E18:F18"/>
    <mergeCell ref="D21:I21"/>
    <mergeCell ref="D24:F24"/>
    <mergeCell ref="B10:I11"/>
    <mergeCell ref="B14:I15"/>
  </mergeCells>
  <phoneticPr fontId="3"/>
  <pageMargins left="0.98425196850393704" right="0.78740157480314965" top="1.1023622047244095" bottom="0.9055118110236221" header="0.31496062992125984" footer="0.31496062992125984"/>
  <pageSetup paperSize="9" scale="98" fitToWidth="1" fitToHeight="1" orientation="portrait" usePrinterDefaults="1"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P27"/>
  <sheetViews>
    <sheetView showZeros="0" zoomScaleSheetLayoutView="130" workbookViewId="0">
      <selection activeCell="P24" sqref="P24"/>
    </sheetView>
  </sheetViews>
  <sheetFormatPr defaultRowHeight="13.5"/>
  <cols>
    <col min="1" max="1" width="3.625" style="1" customWidth="1"/>
    <col min="2" max="2" width="9.5" style="1" customWidth="1"/>
    <col min="3" max="3" width="10.625" style="1" customWidth="1"/>
    <col min="4" max="4" width="3.25" style="1" customWidth="1"/>
    <col min="5" max="7" width="10.625" style="1" customWidth="1"/>
    <col min="8" max="8" width="11.125" style="1" customWidth="1"/>
    <col min="9" max="9" width="9" style="2" customWidth="1"/>
    <col min="10" max="10" width="7.125" style="2" bestFit="1" customWidth="1"/>
    <col min="11" max="11" width="2.75" style="2" customWidth="1"/>
    <col min="12" max="12" width="9.125" style="2" customWidth="1"/>
    <col min="13" max="13" width="2.75" style="2" customWidth="1"/>
    <col min="14" max="14" width="9" style="2" customWidth="1"/>
    <col min="15" max="15" width="2.75" style="2" customWidth="1"/>
    <col min="16" max="16" width="9" style="2" customWidth="1"/>
    <col min="17" max="16384" width="9" style="1" customWidth="1"/>
  </cols>
  <sheetData>
    <row r="2" spans="2:16" ht="27" customHeight="1">
      <c r="B2" s="34" t="s">
        <v>11</v>
      </c>
      <c r="C2" s="34"/>
      <c r="D2" s="34"/>
      <c r="E2" s="34"/>
      <c r="F2" s="34"/>
      <c r="G2" s="34"/>
      <c r="H2" s="34"/>
    </row>
    <row r="3" spans="2:16" ht="27" customHeight="1">
      <c r="B3" s="7"/>
    </row>
    <row r="4" spans="2:16" ht="27" customHeight="1">
      <c r="B4" s="35" t="s">
        <v>12</v>
      </c>
      <c r="C4" s="35"/>
      <c r="D4" s="35"/>
      <c r="E4" s="35" t="s">
        <v>67</v>
      </c>
      <c r="F4" s="35"/>
      <c r="G4" s="35"/>
      <c r="H4" s="35"/>
      <c r="I4" s="17"/>
    </row>
    <row r="5" spans="2:16" ht="27" customHeight="1">
      <c r="B5" s="35"/>
      <c r="C5" s="35"/>
      <c r="D5" s="35"/>
      <c r="E5" s="35"/>
      <c r="F5" s="35"/>
      <c r="G5" s="35"/>
      <c r="H5" s="35"/>
      <c r="J5" s="1"/>
      <c r="K5" s="1"/>
      <c r="L5" s="1"/>
      <c r="M5" s="1"/>
      <c r="N5" s="1"/>
      <c r="O5" s="1"/>
      <c r="P5" s="1"/>
    </row>
    <row r="6" spans="2:16" ht="27" customHeight="1">
      <c r="B6" s="35" t="s">
        <v>9</v>
      </c>
      <c r="C6" s="35"/>
      <c r="D6" s="35"/>
      <c r="E6" s="35" t="str">
        <f>申請書!L11&amp;"の福井県代表として、選手"&amp;変更計画書!U3&amp;"名を派遣する。"</f>
        <v>第45回北信越中学校総合競技大会の福井県代表として、選手３名を派遣する。</v>
      </c>
      <c r="F6" s="35"/>
      <c r="G6" s="35"/>
      <c r="H6" s="35"/>
      <c r="I6" s="1"/>
      <c r="J6" s="1"/>
      <c r="K6" s="1"/>
      <c r="L6" s="1"/>
      <c r="M6" s="1"/>
      <c r="N6" s="1"/>
      <c r="O6" s="1"/>
      <c r="P6" s="1"/>
    </row>
    <row r="7" spans="2:16" ht="27" customHeight="1">
      <c r="B7" s="35"/>
      <c r="C7" s="35"/>
      <c r="D7" s="35"/>
      <c r="E7" s="35"/>
      <c r="F7" s="35"/>
      <c r="G7" s="35"/>
      <c r="H7" s="35"/>
      <c r="J7" s="1"/>
      <c r="K7" s="1"/>
      <c r="L7" s="1"/>
      <c r="M7" s="1"/>
      <c r="N7" s="1"/>
      <c r="O7" s="1"/>
      <c r="P7" s="1"/>
    </row>
    <row r="8" spans="2:16" ht="24" customHeight="1">
      <c r="B8" s="35" t="s">
        <v>77</v>
      </c>
      <c r="C8" s="35"/>
      <c r="D8" s="35"/>
      <c r="E8" s="52" t="s">
        <v>41</v>
      </c>
      <c r="F8" s="54">
        <f>変更計画書!N4</f>
        <v>45509</v>
      </c>
      <c r="G8" s="54"/>
      <c r="H8" s="54"/>
      <c r="I8" s="17"/>
      <c r="J8" s="1"/>
      <c r="K8" s="1"/>
      <c r="L8" s="1"/>
      <c r="M8" s="1"/>
      <c r="N8" s="1"/>
      <c r="O8" s="1"/>
      <c r="P8" s="1"/>
    </row>
    <row r="9" spans="2:16" ht="24" customHeight="1">
      <c r="B9" s="35"/>
      <c r="C9" s="35"/>
      <c r="D9" s="35"/>
      <c r="E9" s="52" t="s">
        <v>33</v>
      </c>
      <c r="F9" s="54">
        <f>変更計画書!P4</f>
        <v>45510</v>
      </c>
      <c r="G9" s="54"/>
      <c r="H9" s="54"/>
      <c r="I9" s="3"/>
    </row>
    <row r="10" spans="2:16" ht="24" customHeight="1">
      <c r="B10" s="36"/>
      <c r="C10" s="36"/>
      <c r="D10" s="36"/>
      <c r="E10" s="53"/>
      <c r="F10" s="55"/>
      <c r="G10" s="55"/>
      <c r="H10" s="55"/>
      <c r="I10" s="3"/>
    </row>
    <row r="11" spans="2:16" ht="27" customHeight="1">
      <c r="B11" s="35" t="s">
        <v>78</v>
      </c>
      <c r="C11" s="35"/>
      <c r="D11" s="35"/>
      <c r="E11" s="35"/>
      <c r="F11" s="35"/>
      <c r="G11" s="35"/>
      <c r="H11" s="35"/>
    </row>
    <row r="12" spans="2:16" ht="27" customHeight="1">
      <c r="B12" s="37" t="s">
        <v>0</v>
      </c>
      <c r="C12" s="43"/>
      <c r="D12" s="43"/>
      <c r="E12" s="43"/>
      <c r="F12" s="56"/>
      <c r="G12" s="62" t="s">
        <v>53</v>
      </c>
      <c r="H12" s="67"/>
    </row>
    <row r="13" spans="2:16" ht="27" customHeight="1">
      <c r="B13" s="38" t="s">
        <v>14</v>
      </c>
      <c r="C13" s="44" t="s">
        <v>15</v>
      </c>
      <c r="D13" s="44" t="s">
        <v>16</v>
      </c>
      <c r="E13" s="44"/>
      <c r="F13" s="57"/>
      <c r="G13" s="160" t="s">
        <v>15</v>
      </c>
      <c r="H13" s="163" t="s">
        <v>18</v>
      </c>
      <c r="K13" s="1"/>
      <c r="L13" s="1"/>
      <c r="M13" s="1"/>
      <c r="N13" s="1"/>
      <c r="O13" s="1"/>
      <c r="P13" s="1"/>
    </row>
    <row r="14" spans="2:16" ht="18" customHeight="1">
      <c r="B14" s="149" t="str">
        <f>変更計画書!B14</f>
        <v>交通費</v>
      </c>
      <c r="C14" s="151">
        <f>変更計画書!D14</f>
        <v>0</v>
      </c>
      <c r="D14" s="153">
        <f>変更計画書!F14</f>
        <v>0</v>
      </c>
      <c r="E14" s="156" t="str">
        <f>[1]変更計画書!F14</f>
        <v>ガソリン代</v>
      </c>
      <c r="F14" s="157" t="e">
        <f>#REF!</f>
        <v>#REF!</v>
      </c>
      <c r="G14" s="161">
        <f>変更計画書!G14</f>
        <v>13026</v>
      </c>
      <c r="H14" s="164" t="str">
        <f>変更計画書!H14</f>
        <v>生徒分のみ</v>
      </c>
      <c r="J14" s="1"/>
      <c r="K14" s="1"/>
      <c r="L14" s="1"/>
      <c r="M14" s="1"/>
      <c r="N14" s="1"/>
      <c r="O14" s="1"/>
      <c r="P14" s="1"/>
    </row>
    <row r="15" spans="2:16" ht="18" customHeight="1">
      <c r="B15" s="149" t="str">
        <f>変更計画書!B15</f>
        <v>交通費</v>
      </c>
      <c r="C15" s="151">
        <f>変更計画書!D15</f>
        <v>57280</v>
      </c>
      <c r="D15" s="154" t="str">
        <f>変更計画書!F15</f>
        <v>高速代　＠7,160×4台</v>
      </c>
      <c r="E15" s="154" t="str">
        <f>[1]変更計画書!F15</f>
        <v>高速代　＠7,160×4台</v>
      </c>
      <c r="F15" s="158" t="e">
        <f>#REF!</f>
        <v>#REF!</v>
      </c>
      <c r="G15" s="162">
        <f>変更計画書!G15</f>
        <v>19093</v>
      </c>
      <c r="H15" s="165" t="str">
        <f>変更計画書!H15</f>
        <v>生徒分のみ</v>
      </c>
      <c r="J15" s="1"/>
      <c r="K15" s="1"/>
      <c r="L15" s="1"/>
      <c r="M15" s="1"/>
      <c r="N15" s="1"/>
      <c r="O15" s="1"/>
      <c r="P15" s="1"/>
    </row>
    <row r="16" spans="2:16" ht="18" customHeight="1">
      <c r="B16" s="149" t="str">
        <f>変更計画書!B16</f>
        <v>交通費</v>
      </c>
      <c r="C16" s="151">
        <f>変更計画書!D16</f>
        <v>3000</v>
      </c>
      <c r="D16" s="154" t="str">
        <f>変更計画書!F16</f>
        <v>駐車場　＠750×4台</v>
      </c>
      <c r="E16" s="154" t="str">
        <f>[1]変更計画書!F16</f>
        <v>駐車場代　＠750×4台</v>
      </c>
      <c r="F16" s="158" t="e">
        <f>#REF!</f>
        <v>#REF!</v>
      </c>
      <c r="G16" s="162">
        <f>変更計画書!G16</f>
        <v>1000</v>
      </c>
      <c r="H16" s="165" t="str">
        <f>変更計画書!H16</f>
        <v>生徒分のみ</v>
      </c>
      <c r="K16" s="1"/>
      <c r="L16" s="1"/>
      <c r="M16" s="1"/>
      <c r="N16" s="1"/>
      <c r="O16" s="1"/>
      <c r="P16" s="1"/>
    </row>
    <row r="17" spans="2:16" ht="18" customHeight="1">
      <c r="B17" s="149" t="str">
        <f>変更計画書!B17</f>
        <v>宿泊料</v>
      </c>
      <c r="C17" s="151">
        <f>変更計画書!D17</f>
        <v>66000</v>
      </c>
      <c r="D17" s="154" t="str">
        <f>変更計画書!F17</f>
        <v>＠11,000×6名</v>
      </c>
      <c r="E17" s="154" t="str">
        <f>[1]変更計画書!F17</f>
        <v>＠11,000×6名</v>
      </c>
      <c r="F17" s="158" t="e">
        <f>#REF!</f>
        <v>#REF!</v>
      </c>
      <c r="G17" s="162">
        <f>変更計画書!G17</f>
        <v>60000</v>
      </c>
      <c r="H17" s="165" t="str">
        <f>変更計画書!H17</f>
        <v>上限1万円</v>
      </c>
      <c r="J17" s="1"/>
      <c r="K17" s="1"/>
      <c r="L17" s="1"/>
      <c r="M17" s="1"/>
      <c r="N17" s="1"/>
      <c r="O17" s="1"/>
      <c r="P17" s="1"/>
    </row>
    <row r="18" spans="2:16" ht="18" customHeight="1">
      <c r="B18" s="149">
        <f>変更計画書!B18</f>
        <v>0</v>
      </c>
      <c r="C18" s="151">
        <f>変更計画書!D18</f>
        <v>0</v>
      </c>
      <c r="D18" s="154">
        <f>変更計画書!F18</f>
        <v>0</v>
      </c>
      <c r="E18" s="154">
        <f>[1]変更計画書!F18</f>
        <v>0</v>
      </c>
      <c r="F18" s="158" t="e">
        <f>#REF!</f>
        <v>#REF!</v>
      </c>
      <c r="G18" s="162">
        <f>変更計画書!G18</f>
        <v>0</v>
      </c>
      <c r="H18" s="165">
        <f>変更計画書!H18</f>
        <v>0</v>
      </c>
      <c r="K18" s="1"/>
      <c r="L18" s="1"/>
      <c r="M18" s="1"/>
      <c r="N18" s="1"/>
      <c r="O18" s="1"/>
      <c r="P18" s="1"/>
    </row>
    <row r="19" spans="2:16" ht="18" customHeight="1">
      <c r="B19" s="149">
        <f>変更計画書!B19</f>
        <v>0</v>
      </c>
      <c r="C19" s="151">
        <f>変更計画書!D19</f>
        <v>0</v>
      </c>
      <c r="D19" s="154">
        <f>変更計画書!F19</f>
        <v>0</v>
      </c>
      <c r="E19" s="154">
        <f>[1]変更計画書!F19</f>
        <v>0</v>
      </c>
      <c r="F19" s="158" t="e">
        <f>#REF!</f>
        <v>#REF!</v>
      </c>
      <c r="G19" s="162">
        <f>変更計画書!G19</f>
        <v>0</v>
      </c>
      <c r="H19" s="165">
        <f>変更計画書!H19</f>
        <v>0</v>
      </c>
      <c r="J19" s="1"/>
      <c r="K19" s="1"/>
      <c r="L19" s="1"/>
      <c r="M19" s="1"/>
      <c r="N19" s="1"/>
      <c r="O19" s="1"/>
      <c r="P19" s="1"/>
    </row>
    <row r="20" spans="2:16" ht="18" customHeight="1">
      <c r="B20" s="149">
        <f>変更計画書!B20</f>
        <v>0</v>
      </c>
      <c r="C20" s="151">
        <f>変更計画書!D20</f>
        <v>0</v>
      </c>
      <c r="D20" s="154">
        <f>変更計画書!F20</f>
        <v>0</v>
      </c>
      <c r="E20" s="154">
        <f>[1]変更計画書!F20</f>
        <v>0</v>
      </c>
      <c r="F20" s="158" t="e">
        <f>#REF!</f>
        <v>#REF!</v>
      </c>
      <c r="G20" s="162">
        <f>変更計画書!G20</f>
        <v>0</v>
      </c>
      <c r="H20" s="165">
        <f>変更計画書!H20</f>
        <v>0</v>
      </c>
      <c r="J20" s="1"/>
      <c r="K20" s="1"/>
      <c r="L20" s="1"/>
      <c r="M20" s="1"/>
      <c r="N20" s="1"/>
      <c r="O20" s="1"/>
      <c r="P20" s="1"/>
    </row>
    <row r="21" spans="2:16" ht="18" customHeight="1">
      <c r="B21" s="149">
        <f>変更計画書!B21</f>
        <v>0</v>
      </c>
      <c r="C21" s="151">
        <f>変更計画書!D21</f>
        <v>0</v>
      </c>
      <c r="D21" s="154">
        <f>変更計画書!F21</f>
        <v>0</v>
      </c>
      <c r="E21" s="154">
        <f>[1]変更計画書!F21</f>
        <v>0</v>
      </c>
      <c r="F21" s="158" t="e">
        <f>#REF!</f>
        <v>#REF!</v>
      </c>
      <c r="G21" s="162">
        <f>変更計画書!G21</f>
        <v>0</v>
      </c>
      <c r="H21" s="165">
        <f>変更計画書!H21</f>
        <v>0</v>
      </c>
      <c r="J21" s="1"/>
      <c r="K21" s="1"/>
      <c r="L21" s="1"/>
      <c r="M21" s="1"/>
      <c r="N21" s="1"/>
      <c r="O21" s="1"/>
      <c r="P21" s="1"/>
    </row>
    <row r="22" spans="2:16" ht="27" customHeight="1">
      <c r="B22" s="150" t="s">
        <v>22</v>
      </c>
      <c r="C22" s="152">
        <f>SUM(C14:C21)</f>
        <v>126280</v>
      </c>
      <c r="D22" s="155"/>
      <c r="E22" s="155"/>
      <c r="F22" s="159"/>
      <c r="G22" s="136">
        <f>SUM(G14:G21)</f>
        <v>93119</v>
      </c>
      <c r="H22" s="138"/>
      <c r="J22" s="1"/>
      <c r="K22" s="1"/>
      <c r="L22" s="1"/>
      <c r="M22" s="1"/>
      <c r="N22" s="1"/>
      <c r="O22" s="1"/>
      <c r="P22" s="1"/>
    </row>
    <row r="23" spans="2:16">
      <c r="B23" s="42"/>
      <c r="C23" s="42"/>
      <c r="D23" s="42"/>
      <c r="E23" s="42"/>
      <c r="F23" s="42"/>
      <c r="G23" s="42"/>
      <c r="H23" s="42"/>
      <c r="J23" s="1"/>
    </row>
    <row r="27" spans="2:16">
      <c r="N27" s="1"/>
      <c r="P27" s="17"/>
    </row>
  </sheetData>
  <sheetProtection sheet="1" objects="1" scenarios="1" selectLockedCells="1"/>
  <mergeCells count="21">
    <mergeCell ref="B2:H2"/>
    <mergeCell ref="F8:H8"/>
    <mergeCell ref="F9:H9"/>
    <mergeCell ref="B11:H11"/>
    <mergeCell ref="B12:F12"/>
    <mergeCell ref="G12:H12"/>
    <mergeCell ref="D13:F13"/>
    <mergeCell ref="D14:F14"/>
    <mergeCell ref="D15:F15"/>
    <mergeCell ref="D16:F16"/>
    <mergeCell ref="D17:F17"/>
    <mergeCell ref="D18:F18"/>
    <mergeCell ref="D19:F19"/>
    <mergeCell ref="D20:F20"/>
    <mergeCell ref="D21:F21"/>
    <mergeCell ref="D22:F22"/>
    <mergeCell ref="B4:D5"/>
    <mergeCell ref="E4:H5"/>
    <mergeCell ref="B6:D7"/>
    <mergeCell ref="E6:H7"/>
    <mergeCell ref="B8:D9"/>
  </mergeCells>
  <phoneticPr fontId="3"/>
  <pageMargins left="0.98425196850393704" right="0.78740157480314965" top="1.1023622047244095" bottom="0.9055118110236221" header="0.31496062992125984" footer="0.31496062992125984"/>
  <pageSetup paperSize="9" fitToWidth="1" fitToHeight="1" orientation="portrait" usePrinterDefaults="1"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B2:G20"/>
  <sheetViews>
    <sheetView tabSelected="1" zoomScaleSheetLayoutView="100" workbookViewId="0">
      <selection activeCell="D11" sqref="D11"/>
    </sheetView>
  </sheetViews>
  <sheetFormatPr defaultRowHeight="30" customHeight="1"/>
  <cols>
    <col min="1" max="1" width="3.75" style="83" customWidth="1"/>
    <col min="2" max="2" width="19.25" style="83" customWidth="1"/>
    <col min="3" max="3" width="16.75" style="83" customWidth="1"/>
    <col min="4" max="4" width="27" style="83" customWidth="1"/>
    <col min="5" max="5" width="6.25" style="83" customWidth="1"/>
    <col min="6" max="6" width="16.375" style="2" bestFit="1" customWidth="1"/>
    <col min="7" max="7" width="7.75" style="2" customWidth="1"/>
    <col min="8" max="16384" width="9" style="83" customWidth="1"/>
  </cols>
  <sheetData>
    <row r="2" spans="2:7" ht="30" customHeight="1">
      <c r="B2" s="34" t="s">
        <v>62</v>
      </c>
      <c r="C2" s="34"/>
      <c r="D2" s="34"/>
      <c r="E2" s="34"/>
    </row>
    <row r="3" spans="2:7" ht="30" customHeight="1">
      <c r="B3" s="85"/>
      <c r="C3" s="85"/>
      <c r="D3" s="85"/>
      <c r="E3" s="85"/>
      <c r="F3" s="3"/>
    </row>
    <row r="4" spans="2:7" ht="30" customHeight="1">
      <c r="B4" s="1"/>
      <c r="C4" s="1"/>
      <c r="D4" s="1"/>
      <c r="E4" s="1"/>
    </row>
    <row r="5" spans="2:7" s="84" customFormat="1" ht="30" customHeight="1">
      <c r="B5" s="86" t="s">
        <v>71</v>
      </c>
      <c r="C5" s="86"/>
      <c r="D5" s="91" t="s">
        <v>51</v>
      </c>
      <c r="E5" s="91"/>
      <c r="F5" s="97"/>
      <c r="G5" s="97"/>
    </row>
    <row r="6" spans="2:7" ht="30" customHeight="1">
      <c r="B6" s="87" t="s">
        <v>56</v>
      </c>
      <c r="C6" s="88" t="s">
        <v>57</v>
      </c>
      <c r="D6" s="88" t="s">
        <v>21</v>
      </c>
      <c r="E6" s="94"/>
    </row>
    <row r="7" spans="2:7" ht="30" customHeight="1">
      <c r="B7" s="87" t="s">
        <v>65</v>
      </c>
      <c r="C7" s="89">
        <f>変更収支予算書!D7</f>
        <v>28100</v>
      </c>
      <c r="D7" s="92" t="str">
        <f>変更収支予算書!F7</f>
        <v>福井県中体連より30.2％の補助</v>
      </c>
      <c r="E7" s="95"/>
      <c r="F7" s="83"/>
      <c r="G7" s="83"/>
    </row>
    <row r="8" spans="2:7" ht="30" customHeight="1">
      <c r="B8" s="87" t="s">
        <v>1</v>
      </c>
      <c r="C8" s="89">
        <f>変更収支予算書!D8</f>
        <v>32000</v>
      </c>
      <c r="D8" s="89"/>
      <c r="E8" s="96"/>
      <c r="F8" s="83"/>
      <c r="G8" s="83"/>
    </row>
    <row r="9" spans="2:7" ht="30" customHeight="1">
      <c r="B9" s="87" t="s">
        <v>2</v>
      </c>
      <c r="C9" s="89">
        <f>変更収支予算書!D9</f>
        <v>66180</v>
      </c>
      <c r="D9" s="89"/>
      <c r="E9" s="96"/>
    </row>
    <row r="10" spans="2:7" ht="30" customHeight="1">
      <c r="B10" s="87" t="s">
        <v>4</v>
      </c>
      <c r="C10" s="89">
        <f>SUM(C7:C9)</f>
        <v>126280</v>
      </c>
      <c r="D10" s="89"/>
      <c r="E10" s="96"/>
    </row>
    <row r="11" spans="2:7" ht="30" customHeight="1">
      <c r="B11" s="1"/>
      <c r="C11" s="90"/>
      <c r="D11" s="90"/>
      <c r="E11" s="90"/>
    </row>
    <row r="12" spans="2:7" ht="30" customHeight="1">
      <c r="B12" s="1"/>
      <c r="C12" s="90"/>
      <c r="D12" s="90"/>
      <c r="E12" s="90"/>
    </row>
    <row r="13" spans="2:7" s="84" customFormat="1" ht="30" customHeight="1">
      <c r="B13" s="86" t="s">
        <v>152</v>
      </c>
      <c r="C13" s="86"/>
      <c r="D13" s="86"/>
      <c r="E13" s="86"/>
      <c r="F13" s="2"/>
      <c r="G13" s="97"/>
    </row>
    <row r="14" spans="2:7" ht="30" customHeight="1">
      <c r="B14" s="87" t="s">
        <v>28</v>
      </c>
      <c r="C14" s="88" t="s">
        <v>3</v>
      </c>
      <c r="D14" s="88" t="s">
        <v>47</v>
      </c>
      <c r="E14" s="94"/>
      <c r="G14" s="83"/>
    </row>
    <row r="15" spans="2:7" ht="30" customHeight="1">
      <c r="B15" s="87" t="s">
        <v>121</v>
      </c>
      <c r="C15" s="89">
        <f>変更収支予算書!D15</f>
        <v>60280</v>
      </c>
      <c r="D15" s="93"/>
      <c r="E15" s="42"/>
      <c r="F15" s="83"/>
      <c r="G15" s="83"/>
    </row>
    <row r="16" spans="2:7" ht="30" customHeight="1">
      <c r="B16" s="87" t="s">
        <v>60</v>
      </c>
      <c r="C16" s="89">
        <f>変更収支予算書!D16</f>
        <v>0</v>
      </c>
      <c r="D16" s="93"/>
      <c r="E16" s="42"/>
      <c r="F16" s="83"/>
      <c r="G16" s="83"/>
    </row>
    <row r="17" spans="2:7" ht="30" customHeight="1">
      <c r="B17" s="87" t="s">
        <v>120</v>
      </c>
      <c r="C17" s="89">
        <f>変更収支予算書!D17</f>
        <v>0</v>
      </c>
      <c r="D17" s="93"/>
      <c r="E17" s="42"/>
      <c r="F17" s="83"/>
      <c r="G17" s="83"/>
    </row>
    <row r="18" spans="2:7" ht="30" customHeight="1">
      <c r="B18" s="87" t="s">
        <v>142</v>
      </c>
      <c r="C18" s="89">
        <f>変更収支予算書!D18</f>
        <v>66000</v>
      </c>
      <c r="D18" s="93"/>
      <c r="E18" s="42"/>
      <c r="F18" s="83"/>
      <c r="G18" s="83"/>
    </row>
    <row r="19" spans="2:7" ht="30" customHeight="1">
      <c r="B19" s="87" t="s">
        <v>4</v>
      </c>
      <c r="C19" s="89">
        <f>SUM(C15:C18)</f>
        <v>126280</v>
      </c>
      <c r="D19" s="93"/>
      <c r="E19" s="42"/>
      <c r="G19" s="83"/>
    </row>
    <row r="20" spans="2:7" ht="30" customHeight="1">
      <c r="G20" s="83"/>
    </row>
  </sheetData>
  <sheetProtection sheet="1" objects="1" scenarios="1" selectLockedCells="1"/>
  <mergeCells count="1">
    <mergeCell ref="B2:D2"/>
  </mergeCells>
  <phoneticPr fontId="3"/>
  <pageMargins left="0.98425196850393704" right="0.78740157480314965" top="1.1023622047244095" bottom="0.9055118110236221" header="0.31496062992125984" footer="0.31496062992125984"/>
  <pageSetup paperSize="9" fitToWidth="1" fitToHeight="1" orientation="portrait" usePrinterDefaults="1"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W35"/>
  <sheetViews>
    <sheetView topLeftCell="A10" zoomScaleSheetLayoutView="115" workbookViewId="0">
      <selection activeCell="L28" sqref="L28"/>
    </sheetView>
  </sheetViews>
  <sheetFormatPr defaultRowHeight="21" customHeight="1"/>
  <cols>
    <col min="1" max="1" width="4.375" style="1" customWidth="1"/>
    <col min="2" max="2" width="22.125" style="1" customWidth="1"/>
    <col min="3" max="3" width="8.25" style="1" customWidth="1"/>
    <col min="4" max="4" width="10.375" style="1" customWidth="1"/>
    <col min="5" max="5" width="5.625" style="1" bestFit="1" customWidth="1"/>
    <col min="6" max="6" width="9.5" style="1" customWidth="1"/>
    <col min="7" max="7" width="12.5" style="1" customWidth="1"/>
    <col min="8" max="8" width="14.625" style="1" customWidth="1"/>
    <col min="9" max="9" width="12.625" style="1" customWidth="1"/>
    <col min="10" max="10" width="4.375" style="1" customWidth="1"/>
    <col min="11" max="11" width="10" style="2" bestFit="1" customWidth="1"/>
    <col min="12" max="12" width="8.625" style="3" customWidth="1"/>
    <col min="13" max="13" width="3.375" style="2" customWidth="1"/>
    <col min="14" max="14" width="3.375" style="4" customWidth="1"/>
    <col min="15" max="15" width="3.375" style="2" customWidth="1"/>
    <col min="16" max="18" width="3.375" style="5" customWidth="1"/>
    <col min="19" max="20" width="9" style="5" customWidth="1"/>
    <col min="21" max="23" width="9" style="5" hidden="1" customWidth="1"/>
    <col min="24" max="16384" width="9" style="5" customWidth="1"/>
  </cols>
  <sheetData>
    <row r="1" spans="2:23" ht="21" customHeight="1">
      <c r="L1" s="2"/>
      <c r="N1" s="2"/>
      <c r="O1" s="1"/>
      <c r="P1" s="1"/>
    </row>
    <row r="2" spans="2:23" ht="21" customHeight="1">
      <c r="G2" s="107">
        <f>L2</f>
        <v>45729</v>
      </c>
      <c r="H2" s="107"/>
      <c r="K2" s="2" t="s">
        <v>83</v>
      </c>
      <c r="L2" s="72">
        <v>45729</v>
      </c>
      <c r="N2" s="117"/>
      <c r="O2" s="1"/>
      <c r="P2" s="1"/>
    </row>
    <row r="3" spans="2:23" ht="21" customHeight="1">
      <c r="G3" s="94"/>
      <c r="H3" s="94"/>
      <c r="L3" s="2"/>
      <c r="N3" s="2"/>
      <c r="O3" s="1"/>
      <c r="P3" s="1"/>
    </row>
    <row r="4" spans="2:23" ht="21" customHeight="1">
      <c r="B4" s="98" t="s">
        <v>93</v>
      </c>
      <c r="O4" s="1"/>
      <c r="P4" s="1"/>
    </row>
    <row r="5" spans="2:23" ht="21" customHeight="1">
      <c r="O5" s="1"/>
      <c r="P5" s="1"/>
    </row>
    <row r="6" spans="2:23" ht="21" customHeight="1">
      <c r="E6" s="71" t="s">
        <v>86</v>
      </c>
      <c r="F6" s="1" t="s">
        <v>40</v>
      </c>
      <c r="G6" s="108" t="str">
        <f>申請書!H6</f>
        <v>大野市天神町１－１</v>
      </c>
      <c r="H6" s="108"/>
      <c r="O6" s="1"/>
      <c r="P6" s="1"/>
    </row>
    <row r="7" spans="2:23" ht="21" customHeight="1">
      <c r="F7" s="1" t="s">
        <v>36</v>
      </c>
      <c r="G7" s="108" t="str">
        <f>申請書!H7</f>
        <v>大野○○クラブ</v>
      </c>
      <c r="H7" s="108"/>
      <c r="O7" s="1"/>
      <c r="P7" s="1"/>
      <c r="Q7" s="13"/>
      <c r="R7" s="115"/>
      <c r="S7" s="1"/>
      <c r="T7" s="118"/>
      <c r="U7" s="1"/>
      <c r="V7" s="1"/>
      <c r="W7" s="1"/>
    </row>
    <row r="8" spans="2:23" ht="21" customHeight="1">
      <c r="F8" s="1" t="s">
        <v>13</v>
      </c>
      <c r="G8" s="108" t="str">
        <f>申請書!H8</f>
        <v>代表　○○　○○</v>
      </c>
      <c r="H8" s="108"/>
      <c r="O8" s="1"/>
      <c r="P8" s="1"/>
      <c r="Q8" s="1"/>
      <c r="R8" s="1"/>
      <c r="S8" s="1"/>
      <c r="T8" s="1"/>
      <c r="U8" s="1"/>
      <c r="V8" s="1"/>
      <c r="W8" s="1"/>
    </row>
    <row r="9" spans="2:23" ht="21" customHeight="1">
      <c r="O9" s="1"/>
      <c r="P9" s="1"/>
    </row>
    <row r="10" spans="2:23" ht="21" customHeight="1">
      <c r="O10" s="1"/>
      <c r="P10" s="1"/>
    </row>
    <row r="11" spans="2:23" ht="21" customHeight="1">
      <c r="B11" s="166" t="s">
        <v>52</v>
      </c>
      <c r="C11" s="166"/>
      <c r="D11" s="166"/>
      <c r="E11" s="166"/>
      <c r="F11" s="166"/>
      <c r="G11" s="166"/>
      <c r="H11" s="166"/>
      <c r="L11" s="2"/>
      <c r="N11" s="2"/>
      <c r="O11" s="1"/>
      <c r="P11" s="1"/>
    </row>
    <row r="12" spans="2:23" ht="21" customHeight="1">
      <c r="L12" s="2"/>
      <c r="N12" s="2"/>
      <c r="O12" s="1"/>
      <c r="P12" s="1"/>
    </row>
    <row r="13" spans="2:23" ht="21" customHeight="1">
      <c r="L13" s="3" t="s">
        <v>150</v>
      </c>
      <c r="N13" s="2"/>
      <c r="O13" s="1"/>
      <c r="P13" s="1"/>
    </row>
    <row r="14" spans="2:23" ht="21" customHeight="1">
      <c r="B14" s="100" t="str">
        <f>IF(L19="","　"&amp;L14&amp;U14&amp;N14&amp;V14&amp;P14&amp;W14&amp;R14&amp;"付け大野市指令教第"&amp;U15&amp;"号で交付決定の補助金について、下記金額を請求いたします。","　"&amp;L18&amp;U18&amp;N18&amp;V18&amp;P18&amp;W18&amp;R18&amp;"付け大野市指令教第"&amp;U15&amp;"号で変更交付決定の補助金について、下記金額を請求いたします。")</f>
        <v>　令和６年７月６日付け大野市指令教第５５号で変更交付決定の補助金について、下記金額を請求いたします。</v>
      </c>
      <c r="C14" s="100"/>
      <c r="D14" s="100"/>
      <c r="E14" s="100"/>
      <c r="F14" s="100"/>
      <c r="G14" s="100"/>
      <c r="H14" s="100"/>
      <c r="K14" s="17" t="s">
        <v>84</v>
      </c>
      <c r="L14" s="3" t="s">
        <v>66</v>
      </c>
      <c r="M14" s="178">
        <f>変更申請書!M14</f>
        <v>6</v>
      </c>
      <c r="N14" s="117" t="s">
        <v>153</v>
      </c>
      <c r="O14" s="178">
        <f>変更申請書!O14</f>
        <v>5</v>
      </c>
      <c r="P14" s="117" t="s">
        <v>75</v>
      </c>
      <c r="Q14" s="178">
        <f>変更申請書!Q14</f>
        <v>6</v>
      </c>
      <c r="R14" s="117" t="s">
        <v>43</v>
      </c>
      <c r="U14" s="5" t="str">
        <f>DBCS(M14)</f>
        <v>６</v>
      </c>
      <c r="V14" s="5" t="str">
        <f>DBCS(O14)</f>
        <v>５</v>
      </c>
      <c r="W14" s="5" t="str">
        <f>DBCS(Q14)</f>
        <v>６</v>
      </c>
    </row>
    <row r="15" spans="2:23" ht="21" customHeight="1">
      <c r="B15" s="100"/>
      <c r="C15" s="100"/>
      <c r="D15" s="100"/>
      <c r="E15" s="100"/>
      <c r="F15" s="100"/>
      <c r="G15" s="100"/>
      <c r="H15" s="100"/>
      <c r="K15" s="17" t="s">
        <v>85</v>
      </c>
      <c r="L15" s="3">
        <f>変更申請書!L15</f>
        <v>55</v>
      </c>
      <c r="N15" s="2"/>
      <c r="P15" s="1"/>
      <c r="U15" s="1" t="str">
        <f>DBCS(L15)</f>
        <v>５５</v>
      </c>
    </row>
    <row r="16" spans="2:23" ht="21" customHeight="1">
      <c r="L16" s="2"/>
      <c r="N16" s="2"/>
      <c r="O16" s="1"/>
      <c r="P16" s="1"/>
    </row>
    <row r="17" spans="1:23" ht="21" customHeight="1">
      <c r="K17" s="2" t="s">
        <v>149</v>
      </c>
      <c r="N17" s="2"/>
    </row>
    <row r="18" spans="1:23" ht="21" customHeight="1">
      <c r="D18" s="5"/>
      <c r="E18" s="118" t="s">
        <v>6</v>
      </c>
      <c r="F18" s="118"/>
      <c r="K18" s="17" t="s">
        <v>146</v>
      </c>
      <c r="L18" s="3" t="s">
        <v>66</v>
      </c>
      <c r="M18" s="114">
        <v>6</v>
      </c>
      <c r="N18" s="117" t="s">
        <v>153</v>
      </c>
      <c r="O18" s="114">
        <v>7</v>
      </c>
      <c r="P18" s="117" t="s">
        <v>75</v>
      </c>
      <c r="Q18" s="114">
        <v>6</v>
      </c>
      <c r="R18" s="117" t="s">
        <v>43</v>
      </c>
      <c r="U18" s="5" t="str">
        <f>DBCS(M18)</f>
        <v>６</v>
      </c>
      <c r="V18" s="5" t="str">
        <f>DBCS(O18)</f>
        <v>７</v>
      </c>
      <c r="W18" s="5" t="str">
        <f>DBCS(Q18)</f>
        <v>６</v>
      </c>
    </row>
    <row r="19" spans="1:23" ht="21" customHeight="1">
      <c r="K19" s="17" t="s">
        <v>148</v>
      </c>
      <c r="L19" s="20">
        <v>56</v>
      </c>
      <c r="N19" s="2"/>
      <c r="U19" s="1" t="str">
        <f>DBCS(L19)</f>
        <v>５６</v>
      </c>
    </row>
    <row r="20" spans="1:23" ht="21" customHeight="1">
      <c r="A20" s="5"/>
      <c r="L20" s="2"/>
      <c r="N20" s="2"/>
      <c r="O20" s="5"/>
      <c r="P20" s="2"/>
    </row>
    <row r="21" spans="1:23" ht="33" customHeight="1">
      <c r="A21" s="5"/>
      <c r="B21" s="102" t="s">
        <v>24</v>
      </c>
      <c r="C21" s="102"/>
      <c r="D21" s="109" t="s">
        <v>67</v>
      </c>
      <c r="E21" s="109"/>
      <c r="F21" s="109"/>
      <c r="G21" s="109"/>
      <c r="H21" s="109"/>
      <c r="I21" s="109"/>
      <c r="J21" s="5"/>
      <c r="K21" s="5"/>
      <c r="L21" s="5"/>
      <c r="M21" s="5"/>
      <c r="N21" s="2"/>
      <c r="O21" s="5"/>
    </row>
    <row r="22" spans="1:23" ht="33" customHeight="1">
      <c r="A22" s="5"/>
      <c r="B22" s="103"/>
      <c r="C22" s="103"/>
      <c r="D22" s="168" t="str">
        <f>"（"&amp;申請書!L11&amp;"）"</f>
        <v>（第45回北信越中学校総合競技大会）</v>
      </c>
      <c r="E22" s="168"/>
      <c r="F22" s="168"/>
      <c r="G22" s="168"/>
      <c r="H22" s="168"/>
      <c r="I22" s="168"/>
      <c r="J22" s="5"/>
      <c r="K22" s="5"/>
      <c r="L22" s="5"/>
      <c r="M22" s="5"/>
      <c r="N22" s="2"/>
      <c r="O22" s="5"/>
    </row>
    <row r="23" spans="1:23" ht="16.5" customHeight="1">
      <c r="A23" s="5"/>
      <c r="B23" s="103"/>
      <c r="C23" s="103"/>
      <c r="D23" s="169"/>
      <c r="E23" s="169"/>
      <c r="F23" s="169"/>
      <c r="G23" s="169"/>
      <c r="H23" s="169"/>
      <c r="I23" s="169"/>
      <c r="J23" s="5"/>
      <c r="K23" s="5"/>
      <c r="L23" s="5"/>
      <c r="M23" s="5"/>
      <c r="N23" s="2"/>
      <c r="O23" s="5"/>
    </row>
    <row r="24" spans="1:23" ht="33" customHeight="1">
      <c r="A24" s="5"/>
      <c r="B24" s="102" t="s">
        <v>27</v>
      </c>
      <c r="C24" s="102"/>
      <c r="D24" s="105">
        <f>完了実績報告書!D24</f>
        <v>32000</v>
      </c>
      <c r="E24" s="105"/>
      <c r="F24" s="105"/>
      <c r="G24" s="105"/>
      <c r="H24" s="27" t="s">
        <v>17</v>
      </c>
      <c r="I24" s="27"/>
      <c r="J24" s="5"/>
      <c r="K24" s="172"/>
      <c r="L24" s="5"/>
      <c r="M24" s="5"/>
      <c r="N24" s="2"/>
      <c r="O24" s="5"/>
    </row>
    <row r="25" spans="1:23" ht="16.5" customHeight="1">
      <c r="A25" s="5"/>
      <c r="B25" s="103"/>
      <c r="C25" s="103"/>
      <c r="D25" s="170"/>
      <c r="E25" s="170"/>
      <c r="F25" s="170"/>
      <c r="G25" s="170"/>
      <c r="H25" s="5"/>
      <c r="I25" s="5"/>
      <c r="J25" s="5"/>
      <c r="K25" s="172"/>
      <c r="L25" s="5"/>
      <c r="M25" s="5"/>
      <c r="N25" s="2"/>
      <c r="O25" s="5"/>
    </row>
    <row r="26" spans="1:23" ht="33" customHeight="1">
      <c r="A26" s="5"/>
      <c r="B26" s="102"/>
      <c r="D26" s="171" t="s">
        <v>92</v>
      </c>
      <c r="E26" s="171"/>
      <c r="F26" s="171"/>
      <c r="G26" s="171"/>
      <c r="H26" s="171"/>
      <c r="I26" s="167"/>
      <c r="J26" s="5"/>
      <c r="K26" s="17" t="s">
        <v>64</v>
      </c>
      <c r="L26" s="174" t="s">
        <v>204</v>
      </c>
      <c r="M26" s="174"/>
      <c r="N26" s="174"/>
    </row>
    <row r="27" spans="1:23" ht="33" customHeight="1">
      <c r="A27" s="5"/>
      <c r="B27" s="102"/>
      <c r="C27" s="167"/>
      <c r="D27" s="171" t="str">
        <f>L26&amp;"　　"&amp;L27</f>
        <v>福井銀行　　○○支店</v>
      </c>
      <c r="E27" s="171"/>
      <c r="F27" s="171"/>
      <c r="G27" s="171"/>
      <c r="H27" s="171"/>
      <c r="I27" s="167"/>
      <c r="J27" s="5"/>
      <c r="K27" s="17" t="s">
        <v>88</v>
      </c>
      <c r="L27" s="175" t="s">
        <v>129</v>
      </c>
      <c r="M27" s="175"/>
      <c r="N27" s="175"/>
    </row>
    <row r="28" spans="1:23" ht="33" customHeight="1">
      <c r="A28" s="5"/>
      <c r="B28" s="102"/>
      <c r="C28" s="167"/>
      <c r="D28" s="171" t="str">
        <f>L28&amp;"　　"&amp;L29&amp;"　　"&amp;L30</f>
        <v>普通　　0000000　　オオノ○○クラブ</v>
      </c>
      <c r="E28" s="171"/>
      <c r="F28" s="171"/>
      <c r="G28" s="171"/>
      <c r="H28" s="171"/>
      <c r="I28" s="167"/>
      <c r="J28" s="5"/>
      <c r="K28" s="17" t="s">
        <v>90</v>
      </c>
      <c r="L28" s="20" t="s">
        <v>91</v>
      </c>
      <c r="M28" s="4"/>
    </row>
    <row r="29" spans="1:23" ht="21" customHeight="1">
      <c r="B29" s="98"/>
      <c r="K29" s="17" t="s">
        <v>63</v>
      </c>
      <c r="L29" s="176" t="s">
        <v>132</v>
      </c>
    </row>
    <row r="30" spans="1:23" ht="21" customHeight="1">
      <c r="B30" s="98"/>
      <c r="K30" s="17" t="s">
        <v>61</v>
      </c>
      <c r="L30" s="177" t="s">
        <v>205</v>
      </c>
      <c r="M30" s="177"/>
      <c r="N30" s="177"/>
      <c r="O30" s="177"/>
      <c r="P30" s="177"/>
      <c r="Q30" s="177"/>
      <c r="R30" s="177"/>
    </row>
    <row r="31" spans="1:23" ht="21" customHeight="1">
      <c r="B31" s="98"/>
      <c r="K31" s="173" t="s">
        <v>94</v>
      </c>
    </row>
    <row r="32" spans="1:23" ht="21" customHeight="1">
      <c r="G32" s="5"/>
      <c r="H32" s="5"/>
      <c r="I32" s="5"/>
    </row>
    <row r="33" spans="7:9" ht="21" customHeight="1">
      <c r="G33" s="5"/>
      <c r="H33" s="5"/>
      <c r="I33" s="5"/>
    </row>
    <row r="34" spans="7:9" ht="21" customHeight="1">
      <c r="G34" s="5"/>
      <c r="H34" s="5"/>
      <c r="I34" s="5"/>
    </row>
    <row r="35" spans="7:9" ht="21" customHeight="1">
      <c r="G35" s="5"/>
      <c r="H35" s="5"/>
      <c r="I35" s="5"/>
    </row>
  </sheetData>
  <sheetProtection sheet="1" objects="1" scenarios="1" selectLockedCells="1"/>
  <mergeCells count="18">
    <mergeCell ref="G2:H2"/>
    <mergeCell ref="G6:H6"/>
    <mergeCell ref="G7:H7"/>
    <mergeCell ref="G8:H8"/>
    <mergeCell ref="B11:H11"/>
    <mergeCell ref="E18:F18"/>
    <mergeCell ref="B21:C21"/>
    <mergeCell ref="D21:H21"/>
    <mergeCell ref="D22:I22"/>
    <mergeCell ref="B24:C24"/>
    <mergeCell ref="D24:G24"/>
    <mergeCell ref="D26:H26"/>
    <mergeCell ref="L26:N26"/>
    <mergeCell ref="D27:H27"/>
    <mergeCell ref="L27:N27"/>
    <mergeCell ref="D28:H28"/>
    <mergeCell ref="L30:R30"/>
    <mergeCell ref="B14:H15"/>
  </mergeCells>
  <phoneticPr fontId="3"/>
  <dataValidations count="1">
    <dataValidation imeMode="fullKatakana" allowBlank="1" showDropDown="0" showInputMessage="1" showErrorMessage="1" sqref="L30"/>
  </dataValidations>
  <pageMargins left="0.98425196850393704" right="0.78740157480314965" top="1.1023622047244095" bottom="0.9055118110236221" header="0.31496062992125984" footer="0.31496062992125984"/>
  <pageSetup paperSize="9" fitToWidth="1" fitToHeight="1" orientation="portrait" usePrinterDefaults="1"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F55"/>
  <sheetViews>
    <sheetView view="pageBreakPreview" zoomScale="90" zoomScaleSheetLayoutView="90" workbookViewId="0">
      <selection activeCell="I18" sqref="I18"/>
    </sheetView>
  </sheetViews>
  <sheetFormatPr defaultRowHeight="18.75"/>
  <cols>
    <col min="1" max="1" width="14.25" style="179" customWidth="1"/>
    <col min="2" max="5" width="9" style="179" bestFit="1" customWidth="1"/>
    <col min="6" max="6" width="26.75" style="179" customWidth="1"/>
    <col min="7" max="255" width="9" style="180" customWidth="1"/>
    <col min="16384" max="16384" width="9" style="180" customWidth="1"/>
  </cols>
  <sheetData>
    <row r="1" spans="1:6" ht="33.75" customHeight="1">
      <c r="A1" s="181" t="s">
        <v>168</v>
      </c>
      <c r="B1" s="181"/>
      <c r="C1" s="181"/>
      <c r="D1" s="181"/>
      <c r="E1" s="181"/>
      <c r="F1" s="181"/>
    </row>
    <row r="2" spans="1:6" ht="19.5">
      <c r="A2" s="182" t="s">
        <v>56</v>
      </c>
      <c r="B2" s="182" t="s">
        <v>116</v>
      </c>
      <c r="C2" s="182"/>
      <c r="D2" s="182"/>
      <c r="E2" s="182"/>
      <c r="F2" s="199"/>
    </row>
    <row r="3" spans="1:6" ht="56.25" customHeight="1">
      <c r="A3" s="183"/>
      <c r="B3" s="184" t="s">
        <v>201</v>
      </c>
      <c r="C3" s="190"/>
      <c r="D3" s="194" t="s">
        <v>137</v>
      </c>
      <c r="E3" s="195"/>
      <c r="F3" s="200" t="s">
        <v>203</v>
      </c>
    </row>
    <row r="4" spans="1:6">
      <c r="A4" s="182" t="s">
        <v>169</v>
      </c>
      <c r="B4" s="185">
        <v>18000</v>
      </c>
      <c r="C4" s="191"/>
      <c r="D4" s="185">
        <v>13000</v>
      </c>
      <c r="E4" s="196"/>
      <c r="F4" s="201">
        <v>13000</v>
      </c>
    </row>
    <row r="5" spans="1:6">
      <c r="A5" s="182" t="s">
        <v>35</v>
      </c>
      <c r="B5" s="185">
        <v>15000</v>
      </c>
      <c r="C5" s="191"/>
      <c r="D5" s="185">
        <v>11000</v>
      </c>
      <c r="E5" s="196"/>
      <c r="F5" s="201">
        <v>11000</v>
      </c>
    </row>
    <row r="6" spans="1:6">
      <c r="A6" s="182" t="s">
        <v>118</v>
      </c>
      <c r="B6" s="185">
        <v>13000</v>
      </c>
      <c r="C6" s="191"/>
      <c r="D6" s="185">
        <v>9000</v>
      </c>
      <c r="E6" s="196"/>
      <c r="F6" s="201">
        <v>9000</v>
      </c>
    </row>
    <row r="7" spans="1:6">
      <c r="A7" s="182" t="s">
        <v>170</v>
      </c>
      <c r="B7" s="185">
        <v>14000</v>
      </c>
      <c r="C7" s="191"/>
      <c r="D7" s="185">
        <v>10000</v>
      </c>
      <c r="E7" s="196"/>
      <c r="F7" s="201">
        <v>10000</v>
      </c>
    </row>
    <row r="8" spans="1:6">
      <c r="A8" s="182" t="s">
        <v>171</v>
      </c>
      <c r="B8" s="185">
        <v>15000</v>
      </c>
      <c r="C8" s="191"/>
      <c r="D8" s="185">
        <v>11000</v>
      </c>
      <c r="E8" s="196"/>
      <c r="F8" s="201">
        <v>11000</v>
      </c>
    </row>
    <row r="9" spans="1:6">
      <c r="A9" s="182" t="s">
        <v>140</v>
      </c>
      <c r="B9" s="185">
        <v>14000</v>
      </c>
      <c r="C9" s="191"/>
      <c r="D9" s="185">
        <v>10000</v>
      </c>
      <c r="E9" s="196"/>
      <c r="F9" s="201">
        <v>10000</v>
      </c>
    </row>
    <row r="10" spans="1:6">
      <c r="A10" s="182" t="s">
        <v>172</v>
      </c>
      <c r="B10" s="186">
        <v>11000</v>
      </c>
      <c r="C10" s="192"/>
      <c r="D10" s="186" t="s">
        <v>202</v>
      </c>
      <c r="E10" s="197"/>
      <c r="F10" s="201" t="s">
        <v>202</v>
      </c>
    </row>
    <row r="11" spans="1:6">
      <c r="A11" s="182" t="s">
        <v>104</v>
      </c>
      <c r="B11" s="185">
        <v>15000</v>
      </c>
      <c r="C11" s="191"/>
      <c r="D11" s="185">
        <v>11000</v>
      </c>
      <c r="E11" s="196"/>
      <c r="F11" s="201">
        <v>11000</v>
      </c>
    </row>
    <row r="12" spans="1:6">
      <c r="A12" s="182" t="s">
        <v>173</v>
      </c>
      <c r="B12" s="185">
        <v>14000</v>
      </c>
      <c r="C12" s="191"/>
      <c r="D12" s="185">
        <v>10000</v>
      </c>
      <c r="E12" s="196"/>
      <c r="F12" s="201">
        <v>10000</v>
      </c>
    </row>
    <row r="13" spans="1:6">
      <c r="A13" s="182" t="s">
        <v>174</v>
      </c>
      <c r="B13" s="185">
        <v>14000</v>
      </c>
      <c r="C13" s="191"/>
      <c r="D13" s="185">
        <v>10000</v>
      </c>
      <c r="E13" s="196"/>
      <c r="F13" s="201">
        <v>10000</v>
      </c>
    </row>
    <row r="14" spans="1:6">
      <c r="A14" s="182" t="s">
        <v>175</v>
      </c>
      <c r="B14" s="187">
        <v>27000</v>
      </c>
      <c r="C14" s="193"/>
      <c r="D14" s="188">
        <v>19000</v>
      </c>
      <c r="E14" s="198"/>
      <c r="F14" s="202">
        <v>13000</v>
      </c>
    </row>
    <row r="15" spans="1:6">
      <c r="A15" s="182" t="s">
        <v>176</v>
      </c>
      <c r="B15" s="185">
        <v>24000</v>
      </c>
      <c r="C15" s="191"/>
      <c r="D15" s="185">
        <v>17000</v>
      </c>
      <c r="E15" s="196"/>
      <c r="F15" s="202">
        <v>13000</v>
      </c>
    </row>
    <row r="16" spans="1:6">
      <c r="A16" s="182" t="s">
        <v>177</v>
      </c>
      <c r="B16" s="186">
        <v>27000</v>
      </c>
      <c r="C16" s="192"/>
      <c r="D16" s="186">
        <v>19000</v>
      </c>
      <c r="E16" s="197"/>
      <c r="F16" s="202">
        <v>13000</v>
      </c>
    </row>
    <row r="17" spans="1:6">
      <c r="A17" s="182" t="s">
        <v>178</v>
      </c>
      <c r="B17" s="185">
        <v>22000</v>
      </c>
      <c r="C17" s="191"/>
      <c r="D17" s="185">
        <v>16000</v>
      </c>
      <c r="E17" s="196"/>
      <c r="F17" s="202">
        <v>13000</v>
      </c>
    </row>
    <row r="18" spans="1:6">
      <c r="A18" s="182" t="s">
        <v>42</v>
      </c>
      <c r="B18" s="185">
        <v>22000</v>
      </c>
      <c r="C18" s="191"/>
      <c r="D18" s="185">
        <v>16000</v>
      </c>
      <c r="E18" s="196"/>
      <c r="F18" s="202">
        <v>13000</v>
      </c>
    </row>
    <row r="19" spans="1:6">
      <c r="A19" s="182" t="s">
        <v>179</v>
      </c>
      <c r="B19" s="185">
        <v>15000</v>
      </c>
      <c r="C19" s="191"/>
      <c r="D19" s="185">
        <v>11000</v>
      </c>
      <c r="E19" s="196"/>
      <c r="F19" s="201">
        <v>11000</v>
      </c>
    </row>
    <row r="20" spans="1:6">
      <c r="A20" s="182" t="s">
        <v>80</v>
      </c>
      <c r="B20" s="185">
        <v>13000</v>
      </c>
      <c r="C20" s="191"/>
      <c r="D20" s="185">
        <v>9000</v>
      </c>
      <c r="E20" s="196"/>
      <c r="F20" s="201">
        <v>9000</v>
      </c>
    </row>
    <row r="21" spans="1:6">
      <c r="A21" s="182" t="s">
        <v>180</v>
      </c>
      <c r="B21" s="185">
        <v>14000</v>
      </c>
      <c r="C21" s="191"/>
      <c r="D21" s="185">
        <v>10000</v>
      </c>
      <c r="E21" s="196"/>
      <c r="F21" s="201">
        <v>10000</v>
      </c>
    </row>
    <row r="22" spans="1:6">
      <c r="A22" s="182" t="s">
        <v>181</v>
      </c>
      <c r="B22" s="185">
        <v>17000</v>
      </c>
      <c r="C22" s="191"/>
      <c r="D22" s="185">
        <v>12000</v>
      </c>
      <c r="E22" s="196"/>
      <c r="F22" s="201">
        <v>12000</v>
      </c>
    </row>
    <row r="23" spans="1:6">
      <c r="A23" s="182" t="s">
        <v>182</v>
      </c>
      <c r="B23" s="185">
        <v>15000</v>
      </c>
      <c r="C23" s="191"/>
      <c r="D23" s="185">
        <v>11000</v>
      </c>
      <c r="E23" s="196"/>
      <c r="F23" s="201">
        <v>11000</v>
      </c>
    </row>
    <row r="24" spans="1:6">
      <c r="A24" s="182" t="s">
        <v>183</v>
      </c>
      <c r="B24" s="185">
        <v>18000</v>
      </c>
      <c r="C24" s="191"/>
      <c r="D24" s="185">
        <v>13000</v>
      </c>
      <c r="E24" s="196"/>
      <c r="F24" s="201">
        <v>13000</v>
      </c>
    </row>
    <row r="25" spans="1:6">
      <c r="A25" s="182" t="s">
        <v>184</v>
      </c>
      <c r="B25" s="185">
        <v>13000</v>
      </c>
      <c r="C25" s="191"/>
      <c r="D25" s="185">
        <v>9000</v>
      </c>
      <c r="E25" s="196"/>
      <c r="F25" s="201">
        <v>9000</v>
      </c>
    </row>
    <row r="26" spans="1:6">
      <c r="A26" s="182" t="s">
        <v>185</v>
      </c>
      <c r="B26" s="185">
        <v>15000</v>
      </c>
      <c r="C26" s="191"/>
      <c r="D26" s="185">
        <v>11000</v>
      </c>
      <c r="E26" s="196"/>
      <c r="F26" s="201">
        <v>11000</v>
      </c>
    </row>
    <row r="27" spans="1:6">
      <c r="A27" s="182" t="s">
        <v>147</v>
      </c>
      <c r="B27" s="185">
        <v>13000</v>
      </c>
      <c r="C27" s="191"/>
      <c r="D27" s="185">
        <v>9000</v>
      </c>
      <c r="E27" s="196"/>
      <c r="F27" s="201">
        <v>9000</v>
      </c>
    </row>
    <row r="28" spans="1:6">
      <c r="A28" s="182" t="s">
        <v>186</v>
      </c>
      <c r="B28" s="185">
        <v>15000</v>
      </c>
      <c r="C28" s="191"/>
      <c r="D28" s="185">
        <v>11000</v>
      </c>
      <c r="E28" s="196"/>
      <c r="F28" s="201">
        <v>11000</v>
      </c>
    </row>
    <row r="29" spans="1:6">
      <c r="A29" s="182" t="s">
        <v>187</v>
      </c>
      <c r="B29" s="188">
        <v>27000</v>
      </c>
      <c r="C29" s="193"/>
      <c r="D29" s="186">
        <v>19000</v>
      </c>
      <c r="E29" s="197"/>
      <c r="F29" s="202">
        <v>13000</v>
      </c>
    </row>
    <row r="30" spans="1:6">
      <c r="A30" s="182" t="s">
        <v>188</v>
      </c>
      <c r="B30" s="185">
        <v>18000</v>
      </c>
      <c r="C30" s="191"/>
      <c r="D30" s="185">
        <v>13000</v>
      </c>
      <c r="E30" s="196"/>
      <c r="F30" s="201">
        <v>13000</v>
      </c>
    </row>
    <row r="31" spans="1:6">
      <c r="A31" s="182" t="s">
        <v>54</v>
      </c>
      <c r="B31" s="185">
        <v>17000</v>
      </c>
      <c r="C31" s="191"/>
      <c r="D31" s="185">
        <v>12000</v>
      </c>
      <c r="E31" s="196"/>
      <c r="F31" s="201">
        <v>12000</v>
      </c>
    </row>
    <row r="32" spans="1:6">
      <c r="A32" s="182" t="s">
        <v>89</v>
      </c>
      <c r="B32" s="185">
        <v>15000</v>
      </c>
      <c r="C32" s="191"/>
      <c r="D32" s="185">
        <v>11000</v>
      </c>
      <c r="E32" s="196"/>
      <c r="F32" s="201">
        <v>11000</v>
      </c>
    </row>
    <row r="33" spans="1:6">
      <c r="A33" s="182" t="s">
        <v>87</v>
      </c>
      <c r="B33" s="185">
        <v>15000</v>
      </c>
      <c r="C33" s="191"/>
      <c r="D33" s="185">
        <v>11000</v>
      </c>
      <c r="E33" s="196"/>
      <c r="F33" s="201">
        <v>11000</v>
      </c>
    </row>
    <row r="34" spans="1:6">
      <c r="A34" s="182" t="s">
        <v>122</v>
      </c>
      <c r="B34" s="186">
        <v>11000</v>
      </c>
      <c r="C34" s="192"/>
      <c r="D34" s="186">
        <v>8000</v>
      </c>
      <c r="E34" s="197"/>
      <c r="F34" s="201">
        <v>8000</v>
      </c>
    </row>
    <row r="35" spans="1:6">
      <c r="A35" s="182" t="s">
        <v>189</v>
      </c>
      <c r="B35" s="185">
        <v>13000</v>
      </c>
      <c r="C35" s="191"/>
      <c r="D35" s="185">
        <v>9000</v>
      </c>
      <c r="E35" s="196"/>
      <c r="F35" s="201">
        <v>9000</v>
      </c>
    </row>
    <row r="36" spans="1:6">
      <c r="A36" s="182" t="s">
        <v>191</v>
      </c>
      <c r="B36" s="185">
        <v>14000</v>
      </c>
      <c r="C36" s="191"/>
      <c r="D36" s="185">
        <v>10000</v>
      </c>
      <c r="E36" s="196"/>
      <c r="F36" s="201">
        <v>10000</v>
      </c>
    </row>
    <row r="37" spans="1:6">
      <c r="A37" s="182" t="s">
        <v>192</v>
      </c>
      <c r="B37" s="185">
        <v>18000</v>
      </c>
      <c r="C37" s="191"/>
      <c r="D37" s="185">
        <v>13000</v>
      </c>
      <c r="E37" s="196"/>
      <c r="F37" s="201">
        <v>13000</v>
      </c>
    </row>
    <row r="38" spans="1:6">
      <c r="A38" s="182" t="s">
        <v>193</v>
      </c>
      <c r="B38" s="186">
        <v>11000</v>
      </c>
      <c r="C38" s="192"/>
      <c r="D38" s="186">
        <v>8000</v>
      </c>
      <c r="E38" s="197"/>
      <c r="F38" s="201">
        <v>8000</v>
      </c>
    </row>
    <row r="39" spans="1:6">
      <c r="A39" s="182" t="s">
        <v>134</v>
      </c>
      <c r="B39" s="185">
        <v>14000</v>
      </c>
      <c r="C39" s="191"/>
      <c r="D39" s="185">
        <v>10000</v>
      </c>
      <c r="E39" s="196"/>
      <c r="F39" s="201">
        <v>10000</v>
      </c>
    </row>
    <row r="40" spans="1:6">
      <c r="A40" s="182" t="s">
        <v>190</v>
      </c>
      <c r="B40" s="185">
        <v>21000</v>
      </c>
      <c r="C40" s="191"/>
      <c r="D40" s="185">
        <v>15000</v>
      </c>
      <c r="E40" s="196"/>
      <c r="F40" s="202">
        <v>13000</v>
      </c>
    </row>
    <row r="41" spans="1:6">
      <c r="A41" s="182" t="s">
        <v>194</v>
      </c>
      <c r="B41" s="185">
        <v>14000</v>
      </c>
      <c r="C41" s="191"/>
      <c r="D41" s="185">
        <v>10000</v>
      </c>
      <c r="E41" s="196"/>
      <c r="F41" s="201">
        <v>10000</v>
      </c>
    </row>
    <row r="42" spans="1:6">
      <c r="A42" s="182" t="s">
        <v>195</v>
      </c>
      <c r="B42" s="185">
        <v>15000</v>
      </c>
      <c r="C42" s="191"/>
      <c r="D42" s="185">
        <v>11000</v>
      </c>
      <c r="E42" s="196"/>
      <c r="F42" s="201">
        <v>11000</v>
      </c>
    </row>
    <row r="43" spans="1:6">
      <c r="A43" s="182" t="s">
        <v>154</v>
      </c>
      <c r="B43" s="185">
        <v>25000</v>
      </c>
      <c r="C43" s="191"/>
      <c r="D43" s="185">
        <v>18000</v>
      </c>
      <c r="E43" s="196"/>
      <c r="F43" s="202">
        <v>13000</v>
      </c>
    </row>
    <row r="44" spans="1:6">
      <c r="A44" s="182" t="s">
        <v>196</v>
      </c>
      <c r="B44" s="185">
        <v>15000</v>
      </c>
      <c r="C44" s="191"/>
      <c r="D44" s="185">
        <v>11000</v>
      </c>
      <c r="E44" s="196"/>
      <c r="F44" s="201">
        <v>11000</v>
      </c>
    </row>
    <row r="45" spans="1:6">
      <c r="A45" s="182" t="s">
        <v>197</v>
      </c>
      <c r="B45" s="185">
        <v>15000</v>
      </c>
      <c r="C45" s="191"/>
      <c r="D45" s="185">
        <v>11000</v>
      </c>
      <c r="E45" s="196"/>
      <c r="F45" s="201">
        <v>11000</v>
      </c>
    </row>
    <row r="46" spans="1:6">
      <c r="A46" s="182" t="s">
        <v>198</v>
      </c>
      <c r="B46" s="185">
        <v>20000</v>
      </c>
      <c r="C46" s="191"/>
      <c r="D46" s="185">
        <v>14000</v>
      </c>
      <c r="E46" s="196"/>
      <c r="F46" s="202">
        <v>13000</v>
      </c>
    </row>
    <row r="47" spans="1:6">
      <c r="A47" s="182" t="s">
        <v>25</v>
      </c>
      <c r="B47" s="185">
        <v>15000</v>
      </c>
      <c r="C47" s="191"/>
      <c r="D47" s="185">
        <v>11000</v>
      </c>
      <c r="E47" s="196"/>
      <c r="F47" s="201">
        <v>11000</v>
      </c>
    </row>
    <row r="48" spans="1:6">
      <c r="A48" s="182" t="s">
        <v>199</v>
      </c>
      <c r="B48" s="185">
        <v>17000</v>
      </c>
      <c r="C48" s="191"/>
      <c r="D48" s="185">
        <v>12000</v>
      </c>
      <c r="E48" s="196"/>
      <c r="F48" s="201">
        <v>12000</v>
      </c>
    </row>
    <row r="49" spans="1:6">
      <c r="A49" s="182" t="s">
        <v>200</v>
      </c>
      <c r="B49" s="185">
        <v>17000</v>
      </c>
      <c r="C49" s="191"/>
      <c r="D49" s="185">
        <v>12000</v>
      </c>
      <c r="E49" s="196"/>
      <c r="F49" s="201">
        <v>12000</v>
      </c>
    </row>
    <row r="50" spans="1:6" ht="19.5">
      <c r="A50" s="182" t="s">
        <v>19</v>
      </c>
      <c r="B50" s="185">
        <v>15000</v>
      </c>
      <c r="C50" s="191"/>
      <c r="D50" s="185">
        <v>11000</v>
      </c>
      <c r="E50" s="196"/>
      <c r="F50" s="203">
        <v>11000</v>
      </c>
    </row>
    <row r="51" spans="1:6">
      <c r="B51" s="189"/>
      <c r="C51" s="189"/>
      <c r="D51" s="189"/>
      <c r="E51" s="189"/>
      <c r="F51" s="189"/>
    </row>
    <row r="52" spans="1:6">
      <c r="B52" s="189"/>
      <c r="C52" s="189"/>
      <c r="D52" s="189"/>
      <c r="E52" s="189"/>
      <c r="F52" s="189"/>
    </row>
    <row r="53" spans="1:6">
      <c r="B53" s="189"/>
      <c r="C53" s="189"/>
      <c r="D53" s="189"/>
      <c r="E53" s="189"/>
      <c r="F53" s="189"/>
    </row>
    <row r="54" spans="1:6">
      <c r="B54" s="189"/>
      <c r="C54" s="189"/>
      <c r="D54" s="189"/>
      <c r="E54" s="189"/>
      <c r="F54" s="189"/>
    </row>
    <row r="55" spans="1:6">
      <c r="B55" s="189"/>
      <c r="C55" s="189"/>
      <c r="D55" s="189"/>
      <c r="E55" s="189"/>
      <c r="F55" s="189"/>
    </row>
  </sheetData>
  <sheetProtection sheet="1" objects="1" scenarios="1" selectLockedCells="1"/>
  <mergeCells count="99">
    <mergeCell ref="A1:F1"/>
    <mergeCell ref="B2:F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 ref="B42:C42"/>
    <mergeCell ref="D42:E42"/>
    <mergeCell ref="B43:C43"/>
    <mergeCell ref="D43:E43"/>
    <mergeCell ref="B44:C44"/>
    <mergeCell ref="D44:E44"/>
    <mergeCell ref="B45:C45"/>
    <mergeCell ref="D45:E45"/>
    <mergeCell ref="B46:C46"/>
    <mergeCell ref="D46:E46"/>
    <mergeCell ref="B47:C47"/>
    <mergeCell ref="D47:E47"/>
    <mergeCell ref="B48:C48"/>
    <mergeCell ref="D48:E48"/>
    <mergeCell ref="B49:C49"/>
    <mergeCell ref="D49:E49"/>
    <mergeCell ref="B50:C50"/>
    <mergeCell ref="D50:E50"/>
    <mergeCell ref="A2:A3"/>
  </mergeCells>
  <phoneticPr fontId="20" type="Hiragana"/>
  <pageMargins left="0.7" right="0.7" top="0.75" bottom="0.75" header="0.3" footer="0.3"/>
  <pageSetup paperSize="9" scale="8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申請書</vt:lpstr>
      <vt:lpstr>事業計画書</vt:lpstr>
      <vt:lpstr>収支予算書</vt:lpstr>
      <vt:lpstr>変更申請書</vt:lpstr>
      <vt:lpstr>変更計画書</vt:lpstr>
      <vt:lpstr>変更収支予算書</vt:lpstr>
      <vt:lpstr>完了実績報告書</vt:lpstr>
      <vt:lpstr>事業実績書</vt:lpstr>
      <vt:lpstr>収支決算書</vt:lpstr>
      <vt:lpstr>交付請求書</vt:lpstr>
      <vt:lpstr>宿泊基準額</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2021-08-19T22:42:34Z</cp:lastPrinted>
  <dcterms:created xsi:type="dcterms:W3CDTF">2015-03-02T09:41:17Z</dcterms:created>
  <dcterms:modified xsi:type="dcterms:W3CDTF">2025-07-02T13:59:31Z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2025-07-02T13:59:31Z</vt:filetime>
  </property>
</Properties>
</file>