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pcnas01\userdata$\mishima_y\Downloads\料金試算表\"/>
    </mc:Choice>
  </mc:AlternateContent>
  <workbookProtection workbookAlgorithmName="SHA-512" workbookHashValue="4U/uQEOsN9i80O58n+vnIJcPhuwC7Ce7KKLb55AZIAktx2ijOm2E90DQXKy0FIcS+BegLeEAqkXHvkcg9XXSDA==" workbookSaltValue="iOX5/i2zfWTeFnGLsWnktQ==" workbookSpinCount="100000" lockStructure="1"/>
  <bookViews>
    <workbookView xWindow="120" yWindow="75" windowWidth="14955" windowHeight="8550"/>
  </bookViews>
  <sheets>
    <sheet name="公開用" sheetId="15" r:id="rId1"/>
    <sheet name="計算用シート" sheetId="11" state="hidden" r:id="rId2"/>
    <sheet name="リスト用" sheetId="13" state="hidden" r:id="rId3"/>
    <sheet name="料金一覧表 (改10％）順番" sheetId="9" state="hidden" r:id="rId4"/>
    <sheet name="基本料金" sheetId="10" state="hidden" r:id="rId5"/>
    <sheet name="超過水量判定" sheetId="12" state="hidden" r:id="rId6"/>
    <sheet name="超過料金" sheetId="14" state="hidden" r:id="rId7"/>
    <sheet name="メーター使用料" sheetId="17" state="hidden" r:id="rId8"/>
    <sheet name="パターン分岐" sheetId="18" state="hidden" r:id="rId9"/>
  </sheets>
  <definedNames>
    <definedName name="_xlnm.Print_Area" localSheetId="3">'料金一覧表 (改10％）順番'!$A$1:$R$46</definedName>
    <definedName name="共用栓">リスト用!$D$2</definedName>
    <definedName name="専用栓">リスト用!$C$2:$C$6</definedName>
    <definedName name="分類１">リスト用!$F$2:$F$9</definedName>
    <definedName name="分類２">リスト用!$G$2:$G$11</definedName>
    <definedName name="臨時栓">リスト用!$E$2:$E$3</definedName>
  </definedNames>
  <calcPr calcId="162913"/>
</workbook>
</file>

<file path=xl/calcChain.xml><?xml version="1.0" encoding="utf-8"?>
<calcChain xmlns="http://schemas.openxmlformats.org/spreadsheetml/2006/main">
  <c r="I5" i="11" l="1"/>
  <c r="C2" i="11" l="1"/>
  <c r="A2" i="11"/>
  <c r="C6" i="11" s="1"/>
  <c r="M2" i="11" l="1"/>
  <c r="O23" i="11" s="1"/>
  <c r="A6" i="11"/>
  <c r="O2" i="11"/>
  <c r="E2" i="11"/>
  <c r="I2" i="11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D14" i="9"/>
  <c r="E14" i="9"/>
  <c r="F14" i="9"/>
  <c r="G14" i="9"/>
  <c r="H14" i="9"/>
  <c r="I14" i="9"/>
  <c r="J14" i="9"/>
  <c r="K14" i="9"/>
  <c r="L14" i="9"/>
  <c r="N14" i="9"/>
  <c r="O14" i="9"/>
  <c r="P14" i="9"/>
  <c r="Q14" i="9"/>
  <c r="R14" i="9"/>
  <c r="D17" i="9"/>
  <c r="E17" i="9"/>
  <c r="F17" i="9"/>
  <c r="G17" i="9"/>
  <c r="H17" i="9"/>
  <c r="I17" i="9"/>
  <c r="J17" i="9"/>
  <c r="K17" i="9"/>
  <c r="L17" i="9"/>
  <c r="N17" i="9"/>
  <c r="O17" i="9"/>
  <c r="P17" i="9"/>
  <c r="Q17" i="9"/>
  <c r="R17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D23" i="9"/>
  <c r="E23" i="9"/>
  <c r="F23" i="9"/>
  <c r="G23" i="9"/>
  <c r="H23" i="9"/>
  <c r="I23" i="9"/>
  <c r="J23" i="9"/>
  <c r="K23" i="9"/>
  <c r="L23" i="9"/>
  <c r="N23" i="9"/>
  <c r="O23" i="9"/>
  <c r="P23" i="9"/>
  <c r="Q23" i="9"/>
  <c r="R23" i="9"/>
  <c r="E25" i="9"/>
  <c r="E24" i="9" s="1"/>
  <c r="G25" i="9"/>
  <c r="G24" i="9" s="1"/>
  <c r="I25" i="9"/>
  <c r="I24" i="9" s="1"/>
  <c r="K25" i="9"/>
  <c r="K24" i="9" s="1"/>
  <c r="P25" i="9"/>
  <c r="P24" i="9" s="1"/>
  <c r="R25" i="9"/>
  <c r="R24" i="9" s="1"/>
  <c r="D26" i="9"/>
  <c r="F26" i="9"/>
  <c r="H26" i="9"/>
  <c r="J26" i="9"/>
  <c r="L26" i="9"/>
  <c r="N26" i="9"/>
  <c r="O26" i="9"/>
  <c r="Q26" i="9"/>
  <c r="L29" i="9"/>
  <c r="M29" i="9"/>
  <c r="N29" i="9"/>
  <c r="F36" i="9"/>
  <c r="N36" i="9"/>
  <c r="F37" i="9"/>
  <c r="F38" i="9"/>
  <c r="N38" i="9"/>
  <c r="F39" i="9"/>
  <c r="N39" i="9"/>
  <c r="F40" i="9"/>
  <c r="N40" i="9"/>
  <c r="F41" i="9"/>
  <c r="N41" i="9"/>
  <c r="F42" i="9"/>
  <c r="N42" i="9"/>
  <c r="F43" i="9"/>
  <c r="N43" i="9"/>
  <c r="N44" i="9"/>
  <c r="N45" i="9"/>
  <c r="N46" i="9"/>
  <c r="F2" i="11" l="1"/>
  <c r="G2" i="11" s="1"/>
  <c r="D6" i="11"/>
  <c r="E6" i="11" s="1"/>
  <c r="J2" i="11"/>
  <c r="P8" i="11" s="1"/>
  <c r="P20" i="11" l="1"/>
  <c r="P17" i="11"/>
  <c r="P14" i="11"/>
  <c r="P5" i="11"/>
  <c r="P11" i="11"/>
  <c r="K2" i="11"/>
  <c r="I8" i="11" s="1"/>
  <c r="Q23" i="11" l="1"/>
  <c r="Q2" i="11"/>
  <c r="Q8" i="11"/>
  <c r="Q11" i="11"/>
  <c r="Q5" i="11"/>
  <c r="Q14" i="11"/>
  <c r="Q17" i="11"/>
  <c r="Q20" i="11"/>
  <c r="E8" i="15" l="1"/>
  <c r="E10" i="15" s="1"/>
</calcChain>
</file>

<file path=xl/sharedStrings.xml><?xml version="1.0" encoding="utf-8"?>
<sst xmlns="http://schemas.openxmlformats.org/spreadsheetml/2006/main" count="795" uniqueCount="209">
  <si>
    <t>施設区分</t>
  </si>
  <si>
    <t>メーター使用料</t>
  </si>
  <si>
    <t>口径</t>
  </si>
  <si>
    <t>使用料金</t>
  </si>
  <si>
    <t>(1月につき)</t>
  </si>
  <si>
    <t>専用栓</t>
  </si>
  <si>
    <t>家事用</t>
  </si>
  <si>
    <t>13mm</t>
  </si>
  <si>
    <t>営業用</t>
  </si>
  <si>
    <t>16mm</t>
  </si>
  <si>
    <t>20mm</t>
  </si>
  <si>
    <t>学校用</t>
  </si>
  <si>
    <t>25mm</t>
  </si>
  <si>
    <t>工業用</t>
  </si>
  <si>
    <t>30mm</t>
  </si>
  <si>
    <t>共用栓</t>
  </si>
  <si>
    <t>40mm</t>
  </si>
  <si>
    <t>臨時栓</t>
  </si>
  <si>
    <t>特殊用</t>
  </si>
  <si>
    <t>50mm</t>
  </si>
  <si>
    <t>75mm</t>
  </si>
  <si>
    <t>120円</t>
  </si>
  <si>
    <t>180円</t>
  </si>
  <si>
    <t>230円</t>
  </si>
  <si>
    <t>―</t>
  </si>
  <si>
    <t>260円</t>
  </si>
  <si>
    <t>350円</t>
  </si>
  <si>
    <t>680円</t>
  </si>
  <si>
    <t>1,300円</t>
  </si>
  <si>
    <t>1,900円</t>
  </si>
  <si>
    <t>2,300円</t>
  </si>
  <si>
    <t>3,600円</t>
  </si>
  <si>
    <t>消火栓</t>
    <rPh sb="0" eb="3">
      <t>ショウカセン</t>
    </rPh>
    <phoneticPr fontId="2"/>
  </si>
  <si>
    <t>北富田</t>
    <phoneticPr fontId="2"/>
  </si>
  <si>
    <t>阪谷第一</t>
    <phoneticPr fontId="2"/>
  </si>
  <si>
    <t>南富田</t>
    <phoneticPr fontId="2"/>
  </si>
  <si>
    <t>下庄北部</t>
    <phoneticPr fontId="2"/>
  </si>
  <si>
    <t>(1m3に付)</t>
    <rPh sb="5" eb="6">
      <t>ツキ</t>
    </rPh>
    <phoneticPr fontId="2"/>
  </si>
  <si>
    <t>（1月に付）</t>
    <rPh sb="4" eb="5">
      <t>ツキ</t>
    </rPh>
    <phoneticPr fontId="2"/>
  </si>
  <si>
    <t>1栓に付月</t>
    <rPh sb="3" eb="4">
      <t>ツキ</t>
    </rPh>
    <phoneticPr fontId="2"/>
  </si>
  <si>
    <t>円</t>
    <rPh sb="0" eb="1">
      <t>エン</t>
    </rPh>
    <phoneticPr fontId="2"/>
  </si>
  <si>
    <t>基本料金</t>
    <rPh sb="2" eb="4">
      <t>リョウキン</t>
    </rPh>
    <phoneticPr fontId="2"/>
  </si>
  <si>
    <t>超過料金</t>
    <rPh sb="2" eb="4">
      <t>リョウキン</t>
    </rPh>
    <phoneticPr fontId="2"/>
  </si>
  <si>
    <t>和泉</t>
    <rPh sb="0" eb="2">
      <t>イズミ</t>
    </rPh>
    <phoneticPr fontId="2"/>
  </si>
  <si>
    <t>消費税</t>
    <rPh sb="0" eb="3">
      <t>ショウヒゼイ</t>
    </rPh>
    <phoneticPr fontId="2"/>
  </si>
  <si>
    <t>上水道・北富田・南富田・阪谷第一・下庄北部・阪谷第二</t>
    <rPh sb="0" eb="3">
      <t>ジョウスイドウ</t>
    </rPh>
    <rPh sb="4" eb="5">
      <t>キタ</t>
    </rPh>
    <rPh sb="5" eb="7">
      <t>トミタ</t>
    </rPh>
    <rPh sb="8" eb="9">
      <t>ミナミ</t>
    </rPh>
    <rPh sb="9" eb="11">
      <t>トミタ</t>
    </rPh>
    <rPh sb="12" eb="13">
      <t>サカ</t>
    </rPh>
    <rPh sb="13" eb="14">
      <t>ダニ</t>
    </rPh>
    <rPh sb="14" eb="16">
      <t>ダイイチ</t>
    </rPh>
    <rPh sb="17" eb="18">
      <t>シモ</t>
    </rPh>
    <rPh sb="18" eb="19">
      <t>ショウ</t>
    </rPh>
    <rPh sb="19" eb="21">
      <t>ホクブ</t>
    </rPh>
    <rPh sb="22" eb="24">
      <t>サカタニ</t>
    </rPh>
    <rPh sb="24" eb="26">
      <t>ダイニ</t>
    </rPh>
    <phoneticPr fontId="2"/>
  </si>
  <si>
    <t>円</t>
    <phoneticPr fontId="2"/>
  </si>
  <si>
    <t>φ150mm</t>
    <phoneticPr fontId="2"/>
  </si>
  <si>
    <t>φ125mm</t>
    <phoneticPr fontId="2"/>
  </si>
  <si>
    <t>φ100mm</t>
    <phoneticPr fontId="2"/>
  </si>
  <si>
    <t>-</t>
    <phoneticPr fontId="2"/>
  </si>
  <si>
    <t>上水道・西冨田・北富田・南富田・阪谷第一・下庄北部・阪谷第二・和泉</t>
    <phoneticPr fontId="2"/>
  </si>
  <si>
    <t>富田・荒島・菖蒲池・木本</t>
    <phoneticPr fontId="2"/>
  </si>
  <si>
    <t>100円</t>
    <phoneticPr fontId="2"/>
  </si>
  <si>
    <t>400円</t>
    <phoneticPr fontId="2"/>
  </si>
  <si>
    <t>1,000円</t>
    <phoneticPr fontId="2"/>
  </si>
  <si>
    <t>1分増すごとに</t>
    <phoneticPr fontId="2"/>
  </si>
  <si>
    <t>5分以内(演習)</t>
    <phoneticPr fontId="2"/>
  </si>
  <si>
    <t>1栓につき月</t>
    <phoneticPr fontId="2"/>
  </si>
  <si>
    <t>1分増ごとに</t>
    <phoneticPr fontId="2"/>
  </si>
  <si>
    <t>420円</t>
    <phoneticPr fontId="2"/>
  </si>
  <si>
    <t>39,900円</t>
    <phoneticPr fontId="2"/>
  </si>
  <si>
    <r>
      <t>100m</t>
    </r>
    <r>
      <rPr>
        <vertAlign val="superscript"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>以上</t>
    </r>
    <phoneticPr fontId="2"/>
  </si>
  <si>
    <r>
      <t>大口</t>
    </r>
    <r>
      <rPr>
        <b/>
        <sz val="11"/>
        <rFont val="HG丸ｺﾞｼｯｸM-PRO"/>
        <family val="3"/>
        <charset val="128"/>
      </rPr>
      <t>200</t>
    </r>
    <r>
      <rPr>
        <sz val="6"/>
        <rFont val="HG丸ｺﾞｼｯｸM-PRO"/>
        <family val="3"/>
        <charset val="128"/>
      </rPr>
      <t>m3まで</t>
    </r>
    <phoneticPr fontId="2"/>
  </si>
  <si>
    <t>3,000円</t>
    <phoneticPr fontId="2"/>
  </si>
  <si>
    <r>
      <t>10m</t>
    </r>
    <r>
      <rPr>
        <vertAlign val="superscript"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>以上</t>
    </r>
    <phoneticPr fontId="2"/>
  </si>
  <si>
    <r>
      <t>小口</t>
    </r>
    <r>
      <rPr>
        <b/>
        <sz val="11"/>
        <rFont val="HG丸ｺﾞｼｯｸM-PRO"/>
        <family val="3"/>
        <charset val="128"/>
      </rPr>
      <t>20</t>
    </r>
    <r>
      <rPr>
        <sz val="6"/>
        <rFont val="HG丸ｺﾞｼｯｸM-PRO"/>
        <family val="3"/>
        <charset val="128"/>
      </rPr>
      <t>m3まで</t>
    </r>
    <phoneticPr fontId="2"/>
  </si>
  <si>
    <t>210円</t>
    <phoneticPr fontId="2"/>
  </si>
  <si>
    <t>165円</t>
    <phoneticPr fontId="2"/>
  </si>
  <si>
    <t>1,500円</t>
    <phoneticPr fontId="2"/>
  </si>
  <si>
    <r>
      <t>20m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以上</t>
    </r>
    <phoneticPr fontId="2"/>
  </si>
  <si>
    <r>
      <t>10～20m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まで</t>
    </r>
    <phoneticPr fontId="2"/>
  </si>
  <si>
    <r>
      <t>10</t>
    </r>
    <r>
      <rPr>
        <sz val="6"/>
        <rFont val="HG丸ｺﾞｼｯｸM-PRO"/>
        <family val="3"/>
        <charset val="128"/>
      </rPr>
      <t>m3まで</t>
    </r>
    <phoneticPr fontId="2"/>
  </si>
  <si>
    <t>250円</t>
    <phoneticPr fontId="2"/>
  </si>
  <si>
    <t>8,350円</t>
    <phoneticPr fontId="2"/>
  </si>
  <si>
    <r>
      <t>40m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以上</t>
    </r>
    <phoneticPr fontId="2"/>
  </si>
  <si>
    <r>
      <t>40</t>
    </r>
    <r>
      <rPr>
        <sz val="6"/>
        <rFont val="HG丸ｺﾞｼｯｸM-PRO"/>
        <family val="3"/>
        <charset val="128"/>
      </rPr>
      <t>m3まで</t>
    </r>
    <phoneticPr fontId="2"/>
  </si>
  <si>
    <t>19,950円</t>
    <phoneticPr fontId="2"/>
  </si>
  <si>
    <r>
      <t>100m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以上</t>
    </r>
    <phoneticPr fontId="2"/>
  </si>
  <si>
    <t>100m3まで</t>
    <phoneticPr fontId="2"/>
  </si>
  <si>
    <r>
      <t>60</t>
    </r>
    <r>
      <rPr>
        <sz val="6"/>
        <rFont val="HG丸ｺﾞｼｯｸM-PRO"/>
        <family val="3"/>
        <charset val="128"/>
      </rPr>
      <t>m3まで</t>
    </r>
    <phoneticPr fontId="2"/>
  </si>
  <si>
    <t>225円</t>
    <phoneticPr fontId="2"/>
  </si>
  <si>
    <t>180円</t>
    <phoneticPr fontId="2"/>
  </si>
  <si>
    <r>
      <t>10</t>
    </r>
    <r>
      <rPr>
        <sz val="6"/>
        <rFont val="HG丸ｺﾞｼｯｸM-PRO"/>
        <family val="3"/>
        <charset val="128"/>
      </rPr>
      <t>m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まで</t>
    </r>
    <phoneticPr fontId="2"/>
  </si>
  <si>
    <r>
      <t>20</t>
    </r>
    <r>
      <rPr>
        <sz val="6"/>
        <rFont val="HG丸ｺﾞｼｯｸM-PRO"/>
        <family val="3"/>
        <charset val="128"/>
      </rPr>
      <t>m3まで</t>
    </r>
    <phoneticPr fontId="2"/>
  </si>
  <si>
    <t>病院・
官公署用</t>
    <phoneticPr fontId="2"/>
  </si>
  <si>
    <t>1,650円</t>
    <phoneticPr fontId="2"/>
  </si>
  <si>
    <r>
      <t>30m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以上</t>
    </r>
    <phoneticPr fontId="2"/>
  </si>
  <si>
    <r>
      <t>10～30m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まで</t>
    </r>
    <phoneticPr fontId="2"/>
  </si>
  <si>
    <t>（1,000）</t>
    <phoneticPr fontId="2"/>
  </si>
  <si>
    <t>(1,500）</t>
    <phoneticPr fontId="2"/>
  </si>
  <si>
    <t>超過</t>
    <phoneticPr fontId="2"/>
  </si>
  <si>
    <t>水道料金</t>
    <phoneticPr fontId="2"/>
  </si>
  <si>
    <t>基本</t>
    <phoneticPr fontId="2"/>
  </si>
  <si>
    <t>下庄北部</t>
    <phoneticPr fontId="2"/>
  </si>
  <si>
    <t>南富田</t>
    <phoneticPr fontId="2"/>
  </si>
  <si>
    <t>阪谷第一</t>
    <phoneticPr fontId="2"/>
  </si>
  <si>
    <t>北富田</t>
    <phoneticPr fontId="2"/>
  </si>
  <si>
    <t>西富田</t>
    <phoneticPr fontId="2"/>
  </si>
  <si>
    <t>木本</t>
    <phoneticPr fontId="2"/>
  </si>
  <si>
    <t>菖蒲池</t>
    <phoneticPr fontId="2"/>
  </si>
  <si>
    <t>荒島</t>
    <phoneticPr fontId="2"/>
  </si>
  <si>
    <t>富田</t>
    <phoneticPr fontId="2"/>
  </si>
  <si>
    <t>富田</t>
  </si>
  <si>
    <t>荒島</t>
  </si>
  <si>
    <t>菖蒲池</t>
  </si>
  <si>
    <t>木本</t>
  </si>
  <si>
    <t>西富田</t>
  </si>
  <si>
    <t>上水道</t>
    <rPh sb="0" eb="3">
      <t>ジョウスイドウ</t>
    </rPh>
    <phoneticPr fontId="2"/>
  </si>
  <si>
    <t>北富田</t>
  </si>
  <si>
    <t>南富田</t>
  </si>
  <si>
    <t>阪谷第一</t>
  </si>
  <si>
    <t>下庄北部</t>
  </si>
  <si>
    <t>阪谷第二</t>
  </si>
  <si>
    <t>阪谷第二</t>
    <phoneticPr fontId="2"/>
  </si>
  <si>
    <t>家事用</t>
    <phoneticPr fontId="2"/>
  </si>
  <si>
    <t>施設区分</t>
    <rPh sb="0" eb="2">
      <t>シセツ</t>
    </rPh>
    <rPh sb="2" eb="3">
      <t>ク</t>
    </rPh>
    <rPh sb="3" eb="4">
      <t>ブン</t>
    </rPh>
    <phoneticPr fontId="2"/>
  </si>
  <si>
    <t>用途</t>
    <rPh sb="0" eb="2">
      <t>ヨウト</t>
    </rPh>
    <phoneticPr fontId="2"/>
  </si>
  <si>
    <t>地区</t>
    <rPh sb="0" eb="2">
      <t>チク</t>
    </rPh>
    <phoneticPr fontId="2"/>
  </si>
  <si>
    <t>特殊用・大口</t>
    <rPh sb="0" eb="2">
      <t>トクシュ</t>
    </rPh>
    <rPh sb="2" eb="3">
      <t>ヨウ</t>
    </rPh>
    <rPh sb="4" eb="6">
      <t>オオグチ</t>
    </rPh>
    <phoneticPr fontId="2"/>
  </si>
  <si>
    <t>特殊用・小口</t>
    <rPh sb="0" eb="2">
      <t>トクシュ</t>
    </rPh>
    <rPh sb="2" eb="3">
      <t>ヨウ</t>
    </rPh>
    <rPh sb="4" eb="6">
      <t>コグチ</t>
    </rPh>
    <phoneticPr fontId="2"/>
  </si>
  <si>
    <t>専用栓　家事用</t>
    <rPh sb="0" eb="2">
      <t>センヨウ</t>
    </rPh>
    <rPh sb="2" eb="3">
      <t>セン</t>
    </rPh>
    <phoneticPr fontId="2"/>
  </si>
  <si>
    <t>専用栓　営業用</t>
    <rPh sb="0" eb="2">
      <t>センヨウ</t>
    </rPh>
    <rPh sb="2" eb="3">
      <t>セン</t>
    </rPh>
    <phoneticPr fontId="2"/>
  </si>
  <si>
    <t>専用栓　病院・官公署用</t>
  </si>
  <si>
    <t>専用栓　病院・官公署用</t>
    <phoneticPr fontId="2"/>
  </si>
  <si>
    <t>専用栓　学校用</t>
  </si>
  <si>
    <t>専用栓　学校用</t>
    <phoneticPr fontId="2"/>
  </si>
  <si>
    <t>共用栓　家事用</t>
    <rPh sb="0" eb="2">
      <t>キョウヨウ</t>
    </rPh>
    <rPh sb="2" eb="3">
      <t>セン</t>
    </rPh>
    <phoneticPr fontId="2"/>
  </si>
  <si>
    <t>臨時栓　特殊用・小口</t>
    <rPh sb="0" eb="2">
      <t>リンジ</t>
    </rPh>
    <rPh sb="2" eb="3">
      <t>セン</t>
    </rPh>
    <rPh sb="4" eb="6">
      <t>トクシュ</t>
    </rPh>
    <rPh sb="6" eb="7">
      <t>ヨウ</t>
    </rPh>
    <rPh sb="8" eb="10">
      <t>コグチ</t>
    </rPh>
    <phoneticPr fontId="2"/>
  </si>
  <si>
    <t>臨時栓　特殊用・大口</t>
    <rPh sb="0" eb="2">
      <t>リンジ</t>
    </rPh>
    <rPh sb="2" eb="3">
      <t>セン</t>
    </rPh>
    <rPh sb="4" eb="6">
      <t>トクシュ</t>
    </rPh>
    <rPh sb="6" eb="7">
      <t>ヨウ</t>
    </rPh>
    <rPh sb="8" eb="10">
      <t>オオグチ</t>
    </rPh>
    <phoneticPr fontId="2"/>
  </si>
  <si>
    <t>区分</t>
    <rPh sb="0" eb="1">
      <t>ク</t>
    </rPh>
    <rPh sb="1" eb="2">
      <t>ブン</t>
    </rPh>
    <phoneticPr fontId="2"/>
  </si>
  <si>
    <t>基本料金</t>
    <rPh sb="0" eb="4">
      <t>キホンリョウキン</t>
    </rPh>
    <phoneticPr fontId="2"/>
  </si>
  <si>
    <t>基本水量</t>
    <rPh sb="0" eb="2">
      <t>キホン</t>
    </rPh>
    <rPh sb="2" eb="4">
      <t>スイリョウ</t>
    </rPh>
    <phoneticPr fontId="2"/>
  </si>
  <si>
    <t>超過料金</t>
    <rPh sb="0" eb="2">
      <t>チョウカ</t>
    </rPh>
    <rPh sb="2" eb="4">
      <t>リョウキン</t>
    </rPh>
    <phoneticPr fontId="2"/>
  </si>
  <si>
    <t>使用水量</t>
    <rPh sb="0" eb="2">
      <t>シヨウ</t>
    </rPh>
    <rPh sb="2" eb="4">
      <t>スイリョウ</t>
    </rPh>
    <phoneticPr fontId="2"/>
  </si>
  <si>
    <t>家事用</t>
    <rPh sb="0" eb="3">
      <t>カジヨウ</t>
    </rPh>
    <phoneticPr fontId="2"/>
  </si>
  <si>
    <t>営業用</t>
    <phoneticPr fontId="2"/>
  </si>
  <si>
    <t>病院・官公署用</t>
    <phoneticPr fontId="2"/>
  </si>
  <si>
    <t>学校用</t>
    <phoneticPr fontId="2"/>
  </si>
  <si>
    <t>専用栓</t>
    <rPh sb="0" eb="2">
      <t>センヨウ</t>
    </rPh>
    <rPh sb="2" eb="3">
      <t>セン</t>
    </rPh>
    <phoneticPr fontId="2"/>
  </si>
  <si>
    <t>共用栓</t>
    <rPh sb="0" eb="2">
      <t>キョウヨウ</t>
    </rPh>
    <rPh sb="2" eb="3">
      <t>セン</t>
    </rPh>
    <phoneticPr fontId="2"/>
  </si>
  <si>
    <t>臨時栓</t>
    <rPh sb="0" eb="2">
      <t>リンジ</t>
    </rPh>
    <rPh sb="2" eb="3">
      <t>セン</t>
    </rPh>
    <phoneticPr fontId="2"/>
  </si>
  <si>
    <t>φ100mm</t>
  </si>
  <si>
    <t>φ125mm</t>
  </si>
  <si>
    <t>φ150mm</t>
  </si>
  <si>
    <t>メーター口径</t>
    <rPh sb="4" eb="6">
      <t>コウケイ</t>
    </rPh>
    <phoneticPr fontId="2"/>
  </si>
  <si>
    <t>メーター区分</t>
    <rPh sb="4" eb="6">
      <t>クブン</t>
    </rPh>
    <phoneticPr fontId="2"/>
  </si>
  <si>
    <t>分類１</t>
    <rPh sb="0" eb="2">
      <t>ブンルイ</t>
    </rPh>
    <phoneticPr fontId="2"/>
  </si>
  <si>
    <t>分類２</t>
    <rPh sb="0" eb="2">
      <t>ブンルイ</t>
    </rPh>
    <phoneticPr fontId="2"/>
  </si>
  <si>
    <t>メーター料金</t>
    <rPh sb="4" eb="6">
      <t>リョウキン</t>
    </rPh>
    <phoneticPr fontId="2"/>
  </si>
  <si>
    <t>使用水量計算</t>
    <rPh sb="0" eb="2">
      <t>シヨウ</t>
    </rPh>
    <rPh sb="2" eb="4">
      <t>スイリョウ</t>
    </rPh>
    <rPh sb="4" eb="6">
      <t>ケイサン</t>
    </rPh>
    <phoneticPr fontId="2"/>
  </si>
  <si>
    <t>B</t>
    <phoneticPr fontId="2"/>
  </si>
  <si>
    <t>A</t>
    <phoneticPr fontId="2"/>
  </si>
  <si>
    <t>区分判定</t>
    <rPh sb="0" eb="2">
      <t>クブン</t>
    </rPh>
    <rPh sb="2" eb="4">
      <t>ハンテイ</t>
    </rPh>
    <phoneticPr fontId="2"/>
  </si>
  <si>
    <t>料金計算A</t>
    <rPh sb="0" eb="2">
      <t>リョウキン</t>
    </rPh>
    <rPh sb="2" eb="4">
      <t>ケイサン</t>
    </rPh>
    <phoneticPr fontId="2"/>
  </si>
  <si>
    <t>料金計算B</t>
    <rPh sb="0" eb="2">
      <t>リョウキン</t>
    </rPh>
    <rPh sb="2" eb="4">
      <t>ケイサン</t>
    </rPh>
    <phoneticPr fontId="2"/>
  </si>
  <si>
    <t>C</t>
    <phoneticPr fontId="2"/>
  </si>
  <si>
    <t>D</t>
    <phoneticPr fontId="2"/>
  </si>
  <si>
    <t>料金計算C</t>
    <rPh sb="0" eb="2">
      <t>リョウキン</t>
    </rPh>
    <rPh sb="2" eb="4">
      <t>ケイサン</t>
    </rPh>
    <phoneticPr fontId="2"/>
  </si>
  <si>
    <t>料金計算D</t>
    <rPh sb="0" eb="2">
      <t>リョウキン</t>
    </rPh>
    <rPh sb="2" eb="4">
      <t>ケイサン</t>
    </rPh>
    <phoneticPr fontId="2"/>
  </si>
  <si>
    <t>B単価</t>
    <rPh sb="1" eb="3">
      <t>タンカ</t>
    </rPh>
    <phoneticPr fontId="2"/>
  </si>
  <si>
    <t>C単価</t>
    <rPh sb="1" eb="3">
      <t>タンカ</t>
    </rPh>
    <phoneticPr fontId="2"/>
  </si>
  <si>
    <t>D単価</t>
    <rPh sb="1" eb="3">
      <t>タンカ</t>
    </rPh>
    <phoneticPr fontId="2"/>
  </si>
  <si>
    <t>単価時固定額</t>
    <rPh sb="0" eb="2">
      <t>タンカ</t>
    </rPh>
    <rPh sb="2" eb="3">
      <t>ジ</t>
    </rPh>
    <rPh sb="3" eb="5">
      <t>コテイ</t>
    </rPh>
    <rPh sb="5" eb="6">
      <t>ガク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</si>
  <si>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</si>
  <si>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</si>
  <si>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</si>
  <si>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</si>
  <si>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</si>
  <si>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</si>
  <si>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</si>
  <si>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</si>
  <si>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</si>
  <si>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</si>
  <si>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</si>
  <si>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</si>
  <si>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基本係数</t>
    <rPh sb="0" eb="2">
      <t>キホン</t>
    </rPh>
    <rPh sb="2" eb="4">
      <t>ケイスウ</t>
    </rPh>
    <phoneticPr fontId="2"/>
  </si>
  <si>
    <t>基本水量</t>
    <rPh sb="0" eb="2">
      <t>キホン</t>
    </rPh>
    <rPh sb="2" eb="4">
      <t>スイリョウ</t>
    </rPh>
    <phoneticPr fontId="2"/>
  </si>
  <si>
    <t>基本料金</t>
    <rPh sb="0" eb="2">
      <t>キホン</t>
    </rPh>
    <rPh sb="2" eb="4">
      <t>リョウキン</t>
    </rPh>
    <phoneticPr fontId="2"/>
  </si>
  <si>
    <t>メーター使用料</t>
    <rPh sb="4" eb="7">
      <t>シヨウリョウ</t>
    </rPh>
    <phoneticPr fontId="2"/>
  </si>
  <si>
    <t>E単価</t>
    <rPh sb="1" eb="3">
      <t>タンカ</t>
    </rPh>
    <phoneticPr fontId="2"/>
  </si>
  <si>
    <t>料金計算E</t>
    <rPh sb="0" eb="2">
      <t>リョウキン</t>
    </rPh>
    <rPh sb="2" eb="4">
      <t>ケイサン</t>
    </rPh>
    <phoneticPr fontId="2"/>
  </si>
  <si>
    <t>料金計算F</t>
    <rPh sb="0" eb="2">
      <t>リョウキン</t>
    </rPh>
    <rPh sb="2" eb="4">
      <t>ケイサン</t>
    </rPh>
    <phoneticPr fontId="2"/>
  </si>
  <si>
    <t>料金計算G</t>
    <rPh sb="0" eb="2">
      <t>リョウキン</t>
    </rPh>
    <rPh sb="2" eb="4">
      <t>ケイサン</t>
    </rPh>
    <phoneticPr fontId="2"/>
  </si>
  <si>
    <t>料金計算H</t>
    <rPh sb="0" eb="2">
      <t>リョウキン</t>
    </rPh>
    <rPh sb="2" eb="4">
      <t>ケイサン</t>
    </rPh>
    <phoneticPr fontId="2"/>
  </si>
  <si>
    <t>F単価</t>
    <rPh sb="1" eb="3">
      <t>タンカ</t>
    </rPh>
    <phoneticPr fontId="2"/>
  </si>
  <si>
    <t>G単価</t>
    <rPh sb="1" eb="3">
      <t>タンカ</t>
    </rPh>
    <phoneticPr fontId="2"/>
  </si>
  <si>
    <t>H単価</t>
    <rPh sb="1" eb="3">
      <t>タンカ</t>
    </rPh>
    <phoneticPr fontId="2"/>
  </si>
  <si>
    <t>使用料金/期</t>
    <rPh sb="0" eb="3">
      <t>シヨウリョウ</t>
    </rPh>
    <rPh sb="3" eb="4">
      <t>キン</t>
    </rPh>
    <rPh sb="5" eb="6">
      <t>キ</t>
    </rPh>
    <phoneticPr fontId="2"/>
  </si>
  <si>
    <t>工場用</t>
    <rPh sb="0" eb="2">
      <t>コウジョウ</t>
    </rPh>
    <phoneticPr fontId="2"/>
  </si>
  <si>
    <t>専用栓　工場用</t>
    <rPh sb="0" eb="2">
      <t>センヨウ</t>
    </rPh>
    <rPh sb="2" eb="3">
      <t>セン</t>
    </rPh>
    <rPh sb="5" eb="6">
      <t>ジョウ</t>
    </rPh>
    <phoneticPr fontId="2"/>
  </si>
  <si>
    <t>条件設定</t>
    <rPh sb="0" eb="2">
      <t>ジョウケン</t>
    </rPh>
    <rPh sb="2" eb="4">
      <t>セッテイ</t>
    </rPh>
    <phoneticPr fontId="2"/>
  </si>
  <si>
    <t>料金算定結果</t>
    <rPh sb="0" eb="2">
      <t>リョウキン</t>
    </rPh>
    <rPh sb="2" eb="4">
      <t>サンテイ</t>
    </rPh>
    <rPh sb="4" eb="6">
      <t>ケッカ</t>
    </rPh>
    <phoneticPr fontId="2"/>
  </si>
  <si>
    <t>（うち消費税）</t>
    <rPh sb="3" eb="6">
      <t>ショウヒゼイ</t>
    </rPh>
    <phoneticPr fontId="2"/>
  </si>
  <si>
    <t>地区　</t>
    <phoneticPr fontId="2"/>
  </si>
  <si>
    <t>施設区分　</t>
    <phoneticPr fontId="2"/>
  </si>
  <si>
    <t>用途　</t>
    <phoneticPr fontId="2"/>
  </si>
  <si>
    <t>メーター口径　</t>
    <phoneticPr fontId="2"/>
  </si>
  <si>
    <t>1期分使用水量　</t>
    <phoneticPr fontId="2"/>
  </si>
  <si>
    <t>※消費税及び地方消費税を含んだ金額。括弧内は、税抜きの金額</t>
    <phoneticPr fontId="2"/>
  </si>
  <si>
    <t>上水道・簡易水道料金一覧表　（１月に付　）</t>
    <rPh sb="0" eb="1">
      <t>ウエ</t>
    </rPh>
    <rPh sb="1" eb="3">
      <t>スイドウ</t>
    </rPh>
    <rPh sb="4" eb="6">
      <t>カンイ</t>
    </rPh>
    <rPh sb="6" eb="8">
      <t>スイドウ</t>
    </rPh>
    <rPh sb="8" eb="10">
      <t>リョウキン</t>
    </rPh>
    <rPh sb="10" eb="12">
      <t>イチラン</t>
    </rPh>
    <rPh sb="12" eb="13">
      <t>ヒョウ</t>
    </rPh>
    <rPh sb="16" eb="17">
      <t>ツキ</t>
    </rPh>
    <rPh sb="18" eb="19">
      <t>ツキ</t>
    </rPh>
    <phoneticPr fontId="2"/>
  </si>
  <si>
    <t>1期分使用水量（㎥）</t>
    <rPh sb="1" eb="2">
      <t>キ</t>
    </rPh>
    <rPh sb="2" eb="3">
      <t>ブン</t>
    </rPh>
    <rPh sb="3" eb="5">
      <t>シヨウ</t>
    </rPh>
    <rPh sb="5" eb="7">
      <t>スイリョウ</t>
    </rPh>
    <phoneticPr fontId="2"/>
  </si>
  <si>
    <t>入力が終わりましたら、表の右側「使用料金/期」部分に見込まれる料金が表示されます。「（うち消費税）」は料金に含まれる消費税が表示されます。</t>
    <phoneticPr fontId="2"/>
  </si>
  <si>
    <t>◇使用料金自動計算表　使い方</t>
    <rPh sb="9" eb="10">
      <t>ヒョウ</t>
    </rPh>
    <rPh sb="11" eb="12">
      <t>ツカ</t>
    </rPh>
    <rPh sb="13" eb="14">
      <t>カタ</t>
    </rPh>
    <phoneticPr fontId="2"/>
  </si>
  <si>
    <t>おもに専用栓を選択してください。
※「専用栓」1世帯又は1箇所の専用に供するもの、「共用栓」2世帯又は2箇所以上で共用するもの、「臨時栓」臨時の用に供するもの</t>
    <phoneticPr fontId="2"/>
  </si>
  <si>
    <t>ご利用地区をリストより選択してください。</t>
    <rPh sb="1" eb="3">
      <t>リヨウ</t>
    </rPh>
    <rPh sb="3" eb="5">
      <t>チク</t>
    </rPh>
    <phoneticPr fontId="2"/>
  </si>
  <si>
    <t>使用が見込まれる水量を入力してください。
※上水道は2ヶ月で1期分、簡易水道は3ヶ月で1期分の請求になります。</t>
    <phoneticPr fontId="2"/>
  </si>
  <si>
    <t>リストより選択してください。一般家庭の場合、家事用です。</t>
    <phoneticPr fontId="2"/>
  </si>
  <si>
    <t>使用している口径をリストより選択してください。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</si>
</sst>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\(#,##0\)"/>
    <numFmt numFmtId="177" formatCode="#,##0.00_);\(#,##0.00\)"/>
    <numFmt numFmtId="178" formatCode="0.00_);[Red]\(0.00\)"/>
    <numFmt numFmtId="179" formatCode="#,##0.00_);[Red]\(#,##0.00\)"/>
    <numFmt numFmtId="180" formatCode="#,##0&quot;円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vertAlign val="superscript"/>
      <sz val="6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2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right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16" fillId="2" borderId="11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right" vertical="center" wrapText="1"/>
    </xf>
    <xf numFmtId="0" fontId="16" fillId="2" borderId="18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top"/>
    </xf>
    <xf numFmtId="38" fontId="4" fillId="0" borderId="0" xfId="1" applyFont="1"/>
    <xf numFmtId="38" fontId="16" fillId="2" borderId="11" xfId="1" applyFont="1" applyFill="1" applyBorder="1" applyAlignment="1">
      <alignment horizontal="right" vertical="center" wrapText="1"/>
    </xf>
    <xf numFmtId="38" fontId="16" fillId="2" borderId="10" xfId="1" applyFont="1" applyFill="1" applyBorder="1" applyAlignment="1">
      <alignment horizontal="right" vertical="center" wrapText="1"/>
    </xf>
    <xf numFmtId="38" fontId="16" fillId="2" borderId="15" xfId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8" fillId="2" borderId="16" xfId="0" applyFont="1" applyFill="1" applyBorder="1" applyAlignment="1">
      <alignment horizontal="right" vertical="top" wrapText="1"/>
    </xf>
    <xf numFmtId="0" fontId="1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left" vertical="center" wrapText="1"/>
    </xf>
    <xf numFmtId="38" fontId="16" fillId="2" borderId="22" xfId="1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top" wrapText="1"/>
    </xf>
    <xf numFmtId="0" fontId="16" fillId="2" borderId="22" xfId="0" applyFont="1" applyFill="1" applyBorder="1" applyAlignment="1">
      <alignment horizontal="right" vertical="center" wrapText="1"/>
    </xf>
    <xf numFmtId="0" fontId="16" fillId="2" borderId="2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16" fillId="2" borderId="24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righ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16" fillId="2" borderId="2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 wrapText="1"/>
    </xf>
    <xf numFmtId="176" fontId="16" fillId="2" borderId="10" xfId="1" quotePrefix="1" applyNumberFormat="1" applyFont="1" applyFill="1" applyBorder="1" applyAlignment="1">
      <alignment horizontal="center" vertical="center" wrapText="1"/>
    </xf>
    <xf numFmtId="176" fontId="16" fillId="2" borderId="15" xfId="1" quotePrefix="1" applyNumberFormat="1" applyFont="1" applyFill="1" applyBorder="1" applyAlignment="1">
      <alignment horizontal="center" vertical="center" wrapText="1"/>
    </xf>
    <xf numFmtId="176" fontId="16" fillId="2" borderId="4" xfId="0" applyNumberFormat="1" applyFont="1" applyFill="1" applyBorder="1" applyAlignment="1">
      <alignment horizontal="center" vertical="top" wrapText="1"/>
    </xf>
    <xf numFmtId="176" fontId="16" fillId="2" borderId="16" xfId="0" applyNumberFormat="1" applyFont="1" applyFill="1" applyBorder="1" applyAlignment="1">
      <alignment horizontal="center" vertical="top" wrapText="1"/>
    </xf>
    <xf numFmtId="176" fontId="16" fillId="2" borderId="15" xfId="1" applyNumberFormat="1" applyFont="1" applyFill="1" applyBorder="1" applyAlignment="1">
      <alignment horizontal="right" vertical="center" wrapText="1"/>
    </xf>
    <xf numFmtId="176" fontId="16" fillId="2" borderId="16" xfId="0" applyNumberFormat="1" applyFont="1" applyFill="1" applyBorder="1" applyAlignment="1">
      <alignment horizontal="right" vertical="top" wrapText="1"/>
    </xf>
    <xf numFmtId="176" fontId="16" fillId="2" borderId="6" xfId="0" applyNumberFormat="1" applyFont="1" applyFill="1" applyBorder="1" applyAlignment="1">
      <alignment horizontal="center" vertical="center" wrapText="1"/>
    </xf>
    <xf numFmtId="176" fontId="16" fillId="2" borderId="10" xfId="1" applyNumberFormat="1" applyFont="1" applyFill="1" applyBorder="1" applyAlignment="1">
      <alignment horizontal="center" vertical="center" wrapText="1"/>
    </xf>
    <xf numFmtId="176" fontId="16" fillId="2" borderId="15" xfId="0" applyNumberFormat="1" applyFont="1" applyFill="1" applyBorder="1" applyAlignment="1">
      <alignment horizontal="right" vertical="center" wrapText="1"/>
    </xf>
    <xf numFmtId="176" fontId="16" fillId="2" borderId="15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left" vertical="center" wrapText="1"/>
    </xf>
    <xf numFmtId="176" fontId="16" fillId="2" borderId="2" xfId="0" applyNumberFormat="1" applyFont="1" applyFill="1" applyBorder="1" applyAlignment="1">
      <alignment horizontal="left" vertical="center" wrapText="1"/>
    </xf>
    <xf numFmtId="176" fontId="16" fillId="2" borderId="11" xfId="0" applyNumberFormat="1" applyFont="1" applyFill="1" applyBorder="1" applyAlignment="1">
      <alignment horizontal="left" vertical="center" wrapText="1"/>
    </xf>
    <xf numFmtId="176" fontId="16" fillId="2" borderId="10" xfId="0" applyNumberFormat="1" applyFont="1" applyFill="1" applyBorder="1" applyAlignment="1">
      <alignment horizontal="left" vertical="center" wrapText="1"/>
    </xf>
    <xf numFmtId="176" fontId="16" fillId="2" borderId="10" xfId="0" applyNumberFormat="1" applyFont="1" applyFill="1" applyBorder="1" applyAlignment="1">
      <alignment horizontal="center" vertical="center" wrapText="1"/>
    </xf>
    <xf numFmtId="176" fontId="16" fillId="2" borderId="24" xfId="0" applyNumberFormat="1" applyFont="1" applyFill="1" applyBorder="1" applyAlignment="1">
      <alignment horizontal="left" vertical="center" wrapText="1"/>
    </xf>
    <xf numFmtId="176" fontId="16" fillId="2" borderId="27" xfId="0" applyNumberFormat="1" applyFont="1" applyFill="1" applyBorder="1" applyAlignment="1">
      <alignment horizontal="center" vertical="center" wrapText="1"/>
    </xf>
    <xf numFmtId="176" fontId="16" fillId="2" borderId="24" xfId="0" applyNumberFormat="1" applyFont="1" applyFill="1" applyBorder="1" applyAlignment="1">
      <alignment horizontal="center" vertical="top" wrapText="1"/>
    </xf>
    <xf numFmtId="176" fontId="16" fillId="2" borderId="26" xfId="0" applyNumberFormat="1" applyFont="1" applyFill="1" applyBorder="1" applyAlignment="1">
      <alignment horizontal="center" vertical="top" wrapText="1"/>
    </xf>
    <xf numFmtId="176" fontId="16" fillId="2" borderId="27" xfId="0" applyNumberFormat="1" applyFont="1" applyFill="1" applyBorder="1" applyAlignment="1">
      <alignment horizontal="left" vertical="center" wrapText="1"/>
    </xf>
    <xf numFmtId="9" fontId="7" fillId="0" borderId="24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center"/>
    </xf>
    <xf numFmtId="0" fontId="16" fillId="2" borderId="59" xfId="0" applyFont="1" applyFill="1" applyBorder="1" applyAlignment="1">
      <alignment horizontal="center" vertical="top" wrapText="1"/>
    </xf>
    <xf numFmtId="0" fontId="16" fillId="2" borderId="43" xfId="0" applyFont="1" applyFill="1" applyBorder="1" applyAlignment="1">
      <alignment horizontal="center" vertical="top" wrapText="1"/>
    </xf>
    <xf numFmtId="176" fontId="16" fillId="2" borderId="22" xfId="1" quotePrefix="1" applyNumberFormat="1" applyFont="1" applyFill="1" applyBorder="1" applyAlignment="1">
      <alignment horizontal="center" vertical="center" wrapText="1"/>
    </xf>
    <xf numFmtId="176" fontId="16" fillId="2" borderId="43" xfId="0" applyNumberFormat="1" applyFont="1" applyFill="1" applyBorder="1" applyAlignment="1">
      <alignment horizontal="center" vertical="top" wrapText="1"/>
    </xf>
    <xf numFmtId="177" fontId="16" fillId="0" borderId="10" xfId="0" applyNumberFormat="1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top" wrapText="1"/>
    </xf>
    <xf numFmtId="0" fontId="16" fillId="2" borderId="44" xfId="0" applyFont="1" applyFill="1" applyBorder="1" applyAlignment="1">
      <alignment horizontal="center" vertical="top" wrapText="1"/>
    </xf>
    <xf numFmtId="176" fontId="16" fillId="2" borderId="0" xfId="1" quotePrefix="1" applyNumberFormat="1" applyFont="1" applyFill="1" applyBorder="1" applyAlignment="1">
      <alignment horizontal="center" vertical="center" wrapText="1"/>
    </xf>
    <xf numFmtId="176" fontId="16" fillId="2" borderId="44" xfId="0" applyNumberFormat="1" applyFont="1" applyFill="1" applyBorder="1" applyAlignment="1">
      <alignment horizontal="center" vertical="top" wrapText="1"/>
    </xf>
    <xf numFmtId="176" fontId="16" fillId="2" borderId="33" xfId="0" applyNumberFormat="1" applyFont="1" applyFill="1" applyBorder="1" applyAlignment="1">
      <alignment horizontal="center" vertical="top" wrapText="1"/>
    </xf>
    <xf numFmtId="176" fontId="16" fillId="2" borderId="0" xfId="0" applyNumberFormat="1" applyFont="1" applyFill="1" applyBorder="1" applyAlignment="1">
      <alignment horizontal="left" vertical="center" wrapText="1"/>
    </xf>
    <xf numFmtId="176" fontId="16" fillId="2" borderId="7" xfId="0" applyNumberFormat="1" applyFont="1" applyFill="1" applyBorder="1" applyAlignment="1">
      <alignment horizontal="center" vertical="center" wrapText="1"/>
    </xf>
    <xf numFmtId="176" fontId="16" fillId="2" borderId="0" xfId="0" applyNumberFormat="1" applyFont="1" applyFill="1" applyBorder="1" applyAlignment="1">
      <alignment horizontal="center" vertical="center" wrapText="1"/>
    </xf>
    <xf numFmtId="176" fontId="16" fillId="2" borderId="24" xfId="0" applyNumberFormat="1" applyFont="1" applyFill="1" applyBorder="1" applyAlignment="1">
      <alignment horizontal="center" vertical="center" wrapText="1"/>
    </xf>
    <xf numFmtId="177" fontId="16" fillId="0" borderId="10" xfId="0" applyNumberFormat="1" applyFont="1" applyBorder="1" applyAlignment="1">
      <alignment horizontal="center"/>
    </xf>
    <xf numFmtId="176" fontId="16" fillId="2" borderId="10" xfId="0" applyNumberFormat="1" applyFont="1" applyFill="1" applyBorder="1" applyAlignment="1">
      <alignment horizontal="right" vertical="center" wrapText="1"/>
    </xf>
    <xf numFmtId="176" fontId="16" fillId="2" borderId="27" xfId="0" applyNumberFormat="1" applyFont="1" applyFill="1" applyBorder="1" applyAlignment="1">
      <alignment horizontal="right" vertical="center" wrapText="1"/>
    </xf>
    <xf numFmtId="176" fontId="16" fillId="2" borderId="44" xfId="0" applyNumberFormat="1" applyFont="1" applyFill="1" applyBorder="1" applyAlignment="1">
      <alignment horizontal="center" vertical="center" wrapText="1"/>
    </xf>
    <xf numFmtId="177" fontId="16" fillId="0" borderId="15" xfId="0" applyNumberFormat="1" applyFont="1" applyBorder="1" applyAlignment="1">
      <alignment horizontal="center"/>
    </xf>
    <xf numFmtId="176" fontId="16" fillId="2" borderId="27" xfId="0" applyNumberFormat="1" applyFont="1" applyFill="1" applyBorder="1" applyAlignment="1">
      <alignment horizontal="center" vertical="top" wrapText="1"/>
    </xf>
    <xf numFmtId="176" fontId="16" fillId="2" borderId="0" xfId="0" applyNumberFormat="1" applyFont="1" applyFill="1" applyBorder="1" applyAlignment="1">
      <alignment horizontal="center" vertical="top" wrapText="1"/>
    </xf>
    <xf numFmtId="3" fontId="16" fillId="2" borderId="58" xfId="0" applyNumberFormat="1" applyFont="1" applyFill="1" applyBorder="1" applyAlignment="1">
      <alignment horizontal="center" vertical="center" wrapText="1"/>
    </xf>
    <xf numFmtId="176" fontId="16" fillId="2" borderId="40" xfId="0" applyNumberFormat="1" applyFont="1" applyFill="1" applyBorder="1" applyAlignment="1">
      <alignment horizontal="left" vertical="center" wrapText="1"/>
    </xf>
    <xf numFmtId="176" fontId="16" fillId="2" borderId="20" xfId="0" applyNumberFormat="1" applyFont="1" applyFill="1" applyBorder="1" applyAlignment="1">
      <alignment horizontal="left" vertical="center" wrapText="1"/>
    </xf>
    <xf numFmtId="176" fontId="16" fillId="2" borderId="35" xfId="0" applyNumberFormat="1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179" fontId="16" fillId="2" borderId="29" xfId="0" applyNumberFormat="1" applyFont="1" applyFill="1" applyBorder="1" applyAlignment="1">
      <alignment horizontal="right" vertical="center" wrapText="1"/>
    </xf>
    <xf numFmtId="179" fontId="16" fillId="2" borderId="20" xfId="0" applyNumberFormat="1" applyFont="1" applyFill="1" applyBorder="1" applyAlignment="1">
      <alignment horizontal="right" vertical="center" wrapText="1"/>
    </xf>
    <xf numFmtId="176" fontId="16" fillId="2" borderId="33" xfId="0" applyNumberFormat="1" applyFont="1" applyFill="1" applyBorder="1" applyAlignment="1">
      <alignment horizontal="left" vertical="center" wrapText="1"/>
    </xf>
    <xf numFmtId="0" fontId="16" fillId="2" borderId="33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176" fontId="16" fillId="2" borderId="0" xfId="1" applyNumberFormat="1" applyFont="1" applyFill="1" applyBorder="1" applyAlignment="1">
      <alignment horizontal="center" vertical="top" wrapText="1"/>
    </xf>
    <xf numFmtId="176" fontId="16" fillId="2" borderId="15" xfId="1" applyNumberFormat="1" applyFont="1" applyFill="1" applyBorder="1" applyAlignment="1">
      <alignment horizontal="center" vertical="top" wrapText="1"/>
    </xf>
    <xf numFmtId="176" fontId="16" fillId="2" borderId="10" xfId="1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/>
    </xf>
    <xf numFmtId="176" fontId="16" fillId="0" borderId="5" xfId="0" applyNumberFormat="1" applyFont="1" applyBorder="1" applyAlignment="1">
      <alignment horizontal="center"/>
    </xf>
    <xf numFmtId="179" fontId="16" fillId="2" borderId="35" xfId="0" applyNumberFormat="1" applyFont="1" applyFill="1" applyBorder="1" applyAlignment="1">
      <alignment horizontal="right" vertical="center" wrapText="1"/>
    </xf>
    <xf numFmtId="0" fontId="16" fillId="2" borderId="36" xfId="0" applyFont="1" applyFill="1" applyBorder="1" applyAlignment="1">
      <alignment horizontal="left" vertical="center" wrapText="1"/>
    </xf>
    <xf numFmtId="177" fontId="16" fillId="0" borderId="42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14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/>
    </xf>
    <xf numFmtId="176" fontId="16" fillId="2" borderId="42" xfId="1" quotePrefix="1" applyNumberFormat="1" applyFont="1" applyFill="1" applyBorder="1" applyAlignment="1">
      <alignment horizontal="center" vertical="center" wrapText="1"/>
    </xf>
    <xf numFmtId="176" fontId="16" fillId="2" borderId="45" xfId="0" applyNumberFormat="1" applyFont="1" applyFill="1" applyBorder="1" applyAlignment="1">
      <alignment horizontal="center" vertical="top" wrapText="1"/>
    </xf>
    <xf numFmtId="176" fontId="16" fillId="2" borderId="11" xfId="1" quotePrefix="1" applyNumberFormat="1" applyFont="1" applyFill="1" applyBorder="1" applyAlignment="1">
      <alignment horizontal="center" vertical="center" wrapText="1"/>
    </xf>
    <xf numFmtId="176" fontId="16" fillId="2" borderId="3" xfId="0" applyNumberFormat="1" applyFont="1" applyFill="1" applyBorder="1" applyAlignment="1">
      <alignment horizontal="center" vertical="top" wrapText="1"/>
    </xf>
    <xf numFmtId="177" fontId="16" fillId="0" borderId="11" xfId="0" applyNumberFormat="1" applyFont="1" applyBorder="1" applyAlignment="1">
      <alignment horizontal="center" vertical="center"/>
    </xf>
    <xf numFmtId="176" fontId="16" fillId="2" borderId="9" xfId="0" applyNumberFormat="1" applyFont="1" applyFill="1" applyBorder="1" applyAlignment="1">
      <alignment horizontal="center" vertical="top" wrapText="1"/>
    </xf>
    <xf numFmtId="177" fontId="16" fillId="0" borderId="14" xfId="0" applyNumberFormat="1" applyFont="1" applyBorder="1" applyAlignment="1">
      <alignment horizontal="center"/>
    </xf>
    <xf numFmtId="177" fontId="16" fillId="0" borderId="42" xfId="0" applyNumberFormat="1" applyFont="1" applyBorder="1" applyAlignment="1">
      <alignment horizontal="center"/>
    </xf>
    <xf numFmtId="177" fontId="16" fillId="0" borderId="11" xfId="0" applyNumberFormat="1" applyFont="1" applyBorder="1" applyAlignment="1">
      <alignment horizontal="center"/>
    </xf>
    <xf numFmtId="176" fontId="16" fillId="2" borderId="15" xfId="1" applyNumberFormat="1" applyFont="1" applyFill="1" applyBorder="1" applyAlignment="1">
      <alignment horizontal="center" vertical="center" wrapText="1"/>
    </xf>
    <xf numFmtId="176" fontId="16" fillId="0" borderId="60" xfId="0" applyNumberFormat="1" applyFont="1" applyBorder="1" applyAlignment="1">
      <alignment horizontal="center"/>
    </xf>
    <xf numFmtId="0" fontId="6" fillId="2" borderId="53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76" fontId="16" fillId="2" borderId="10" xfId="0" applyNumberFormat="1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16" fillId="2" borderId="4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16" fillId="2" borderId="35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vertical="center"/>
    </xf>
    <xf numFmtId="0" fontId="16" fillId="2" borderId="29" xfId="0" applyFont="1" applyFill="1" applyBorder="1" applyAlignment="1">
      <alignment horizontal="left" vertical="center" wrapText="1"/>
    </xf>
    <xf numFmtId="176" fontId="16" fillId="0" borderId="7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61" xfId="0" applyBorder="1"/>
    <xf numFmtId="180" fontId="0" fillId="0" borderId="61" xfId="1" applyNumberFormat="1" applyFont="1" applyBorder="1"/>
    <xf numFmtId="0" fontId="0" fillId="3" borderId="61" xfId="0" applyFill="1" applyBorder="1"/>
    <xf numFmtId="0" fontId="0" fillId="3" borderId="61" xfId="0" applyFill="1" applyBorder="1" applyAlignment="1">
      <alignment horizontal="center"/>
    </xf>
    <xf numFmtId="0" fontId="0" fillId="0" borderId="0" xfId="0" applyFill="1" applyBorder="1"/>
    <xf numFmtId="0" fontId="0" fillId="0" borderId="62" xfId="0" applyFill="1" applyBorder="1"/>
    <xf numFmtId="0" fontId="0" fillId="0" borderId="62" xfId="0" applyBorder="1"/>
    <xf numFmtId="0" fontId="19" fillId="0" borderId="0" xfId="0" applyFont="1"/>
    <xf numFmtId="0" fontId="0" fillId="0" borderId="61" xfId="0" applyBorder="1" applyAlignment="1">
      <alignment vertical="center"/>
    </xf>
    <xf numFmtId="0" fontId="0" fillId="3" borderId="61" xfId="0" applyFill="1" applyBorder="1" applyAlignment="1">
      <alignment vertical="center"/>
    </xf>
    <xf numFmtId="0" fontId="0" fillId="3" borderId="61" xfId="0" applyFill="1" applyBorder="1" applyAlignment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 textRotation="255"/>
    </xf>
    <xf numFmtId="0" fontId="0" fillId="4" borderId="64" xfId="0" applyFill="1" applyBorder="1" applyAlignment="1">
      <alignment horizontal="center" vertical="center" textRotation="255"/>
    </xf>
    <xf numFmtId="0" fontId="0" fillId="4" borderId="65" xfId="0" applyFill="1" applyBorder="1" applyAlignment="1">
      <alignment horizontal="center" vertical="center" textRotation="255"/>
    </xf>
    <xf numFmtId="0" fontId="0" fillId="4" borderId="63" xfId="0" applyFill="1" applyBorder="1" applyAlignment="1">
      <alignment horizontal="center" vertical="center" textRotation="255" wrapText="1"/>
    </xf>
    <xf numFmtId="0" fontId="0" fillId="4" borderId="64" xfId="0" applyFill="1" applyBorder="1" applyAlignment="1">
      <alignment horizontal="center" vertical="center" textRotation="255" wrapText="1"/>
    </xf>
    <xf numFmtId="0" fontId="0" fillId="4" borderId="65" xfId="0" applyFill="1" applyBorder="1" applyAlignment="1">
      <alignment horizontal="center" vertical="center" textRotation="255" wrapText="1"/>
    </xf>
    <xf numFmtId="0" fontId="14" fillId="2" borderId="12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5" xfId="0" applyFont="1" applyFill="1" applyBorder="1" applyAlignment="1">
      <alignment horizontal="center" vertical="center" textRotation="255" wrapText="1"/>
    </xf>
    <xf numFmtId="0" fontId="4" fillId="2" borderId="16" xfId="0" applyFont="1" applyFill="1" applyBorder="1" applyAlignment="1">
      <alignment horizontal="center" vertical="center" textRotation="255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textRotation="255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45" xfId="0" applyFont="1" applyFill="1" applyBorder="1" applyAlignment="1">
      <alignment horizontal="center" vertical="top" wrapText="1"/>
    </xf>
    <xf numFmtId="0" fontId="8" fillId="2" borderId="5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50" xfId="0" applyFont="1" applyFill="1" applyBorder="1" applyAlignment="1">
      <alignment horizontal="center" vertical="top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255" wrapText="1"/>
    </xf>
    <xf numFmtId="0" fontId="14" fillId="2" borderId="11" xfId="0" applyFont="1" applyFill="1" applyBorder="1" applyAlignment="1">
      <alignment horizontal="center" vertical="center" textRotation="255" wrapText="1"/>
    </xf>
    <xf numFmtId="0" fontId="14" fillId="2" borderId="3" xfId="0" applyFont="1" applyFill="1" applyBorder="1" applyAlignment="1">
      <alignment horizontal="center" vertical="center" textRotation="255" wrapText="1"/>
    </xf>
    <xf numFmtId="0" fontId="15" fillId="2" borderId="1" xfId="0" applyFont="1" applyFill="1" applyBorder="1" applyAlignment="1">
      <alignment horizontal="center" vertical="center" textRotation="255" wrapText="1"/>
    </xf>
    <xf numFmtId="0" fontId="15" fillId="2" borderId="11" xfId="0" applyFont="1" applyFill="1" applyBorder="1" applyAlignment="1">
      <alignment horizontal="center" vertical="center" textRotation="255" wrapText="1"/>
    </xf>
    <xf numFmtId="0" fontId="15" fillId="2" borderId="3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top" textRotation="255" wrapText="1"/>
    </xf>
    <xf numFmtId="0" fontId="4" fillId="2" borderId="15" xfId="0" applyFont="1" applyFill="1" applyBorder="1" applyAlignment="1">
      <alignment horizontal="center" vertical="top" textRotation="255" wrapText="1"/>
    </xf>
    <xf numFmtId="0" fontId="4" fillId="2" borderId="16" xfId="0" applyFont="1" applyFill="1" applyBorder="1" applyAlignment="1">
      <alignment horizontal="center" vertical="top" textRotation="255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78" fontId="16" fillId="2" borderId="2" xfId="0" applyNumberFormat="1" applyFont="1" applyFill="1" applyBorder="1" applyAlignment="1">
      <alignment horizontal="center" wrapText="1"/>
    </xf>
    <xf numFmtId="178" fontId="0" fillId="0" borderId="10" xfId="0" applyNumberFormat="1" applyBorder="1" applyAlignment="1">
      <alignment horizont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16" fillId="2" borderId="10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76" fontId="16" fillId="2" borderId="42" xfId="0" applyNumberFormat="1" applyFont="1" applyFill="1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78" fontId="16" fillId="2" borderId="49" xfId="0" applyNumberFormat="1" applyFont="1" applyFill="1" applyBorder="1" applyAlignment="1">
      <alignment horizontal="center" wrapText="1"/>
    </xf>
    <xf numFmtId="178" fontId="0" fillId="0" borderId="42" xfId="0" applyNumberFormat="1" applyBorder="1" applyAlignment="1">
      <alignment horizont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962024</xdr:colOff>
      <xdr:row>3</xdr:row>
      <xdr:rowOff>171450</xdr:rowOff>
    </xdr:from>
    <xdr:ext cx="1228726" cy="304800"/>
    <xdr:sp macro="" textlink="">
      <xdr:nvSpPr>
        <xdr:cNvPr id="2" name="テキスト ボックス 1"/>
        <xdr:cNvSpPr txBox="1"/>
      </xdr:nvSpPr>
      <xdr:spPr>
        <a:xfrm>
          <a:off x="8229599" y="685800"/>
          <a:ext cx="1228726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00"/>
            <a:t>10</a:t>
          </a:r>
          <a:r>
            <a:rPr kumimoji="1" lang="ja-JP" altLang="en-US" sz="1000"/>
            <a:t>超～</a:t>
          </a:r>
          <a:r>
            <a:rPr kumimoji="1" lang="en-US" altLang="ja-JP" sz="1000"/>
            <a:t>20m3</a:t>
          </a:r>
          <a:r>
            <a:rPr kumimoji="1" lang="ja-JP" altLang="en-US" sz="1000"/>
            <a:t>以下</a:t>
          </a:r>
        </a:p>
      </xdr:txBody>
    </xdr:sp>
    <xdr:clientData/>
  </xdr:oneCellAnchor>
  <xdr:oneCellAnchor>
    <xdr:from>
      <xdr:col>13</xdr:col>
      <xdr:colOff>114300</xdr:colOff>
      <xdr:row>3</xdr:row>
      <xdr:rowOff>171450</xdr:rowOff>
    </xdr:from>
    <xdr:ext cx="876300" cy="275717"/>
    <xdr:sp macro="" textlink="">
      <xdr:nvSpPr>
        <xdr:cNvPr id="3" name="テキスト ボックス 2"/>
        <xdr:cNvSpPr txBox="1"/>
      </xdr:nvSpPr>
      <xdr:spPr>
        <a:xfrm>
          <a:off x="9029700" y="685800"/>
          <a:ext cx="8763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20m3</a:t>
          </a:r>
          <a:r>
            <a:rPr kumimoji="1" lang="ja-JP" altLang="en-US" sz="1100"/>
            <a:t>超～</a:t>
          </a:r>
        </a:p>
      </xdr:txBody>
    </xdr:sp>
    <xdr:clientData/>
  </xdr:oneCellAnchor>
  <xdr:oneCellAnchor>
    <xdr:from>
      <xdr:col>11</xdr:col>
      <xdr:colOff>962025</xdr:colOff>
      <xdr:row>6</xdr:row>
      <xdr:rowOff>133350</xdr:rowOff>
    </xdr:from>
    <xdr:ext cx="1125180" cy="259045"/>
    <xdr:sp macro="" textlink="">
      <xdr:nvSpPr>
        <xdr:cNvPr id="4" name="テキスト ボックス 3"/>
        <xdr:cNvSpPr txBox="1"/>
      </xdr:nvSpPr>
      <xdr:spPr>
        <a:xfrm>
          <a:off x="8229600" y="1162050"/>
          <a:ext cx="112518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10</a:t>
          </a:r>
          <a:r>
            <a:rPr kumimoji="1" lang="ja-JP" altLang="en-US" sz="1000"/>
            <a:t>超～</a:t>
          </a:r>
          <a:r>
            <a:rPr kumimoji="1" lang="en-US" altLang="ja-JP" sz="1000"/>
            <a:t>30m3</a:t>
          </a:r>
          <a:r>
            <a:rPr kumimoji="1" lang="ja-JP" altLang="en-US" sz="1000"/>
            <a:t>以下</a:t>
          </a:r>
        </a:p>
      </xdr:txBody>
    </xdr:sp>
    <xdr:clientData/>
  </xdr:oneCellAnchor>
  <xdr:oneCellAnchor>
    <xdr:from>
      <xdr:col>13</xdr:col>
      <xdr:colOff>104775</xdr:colOff>
      <xdr:row>6</xdr:row>
      <xdr:rowOff>152400</xdr:rowOff>
    </xdr:from>
    <xdr:ext cx="793935" cy="275717"/>
    <xdr:sp macro="" textlink="">
      <xdr:nvSpPr>
        <xdr:cNvPr id="5" name="テキスト ボックス 4"/>
        <xdr:cNvSpPr txBox="1"/>
      </xdr:nvSpPr>
      <xdr:spPr>
        <a:xfrm>
          <a:off x="9020175" y="1181100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30m3</a:t>
          </a:r>
          <a:r>
            <a:rPr kumimoji="1" lang="ja-JP" altLang="en-US" sz="1100"/>
            <a:t>超～</a:t>
          </a:r>
        </a:p>
      </xdr:txBody>
    </xdr:sp>
    <xdr:clientData/>
  </xdr:oneCellAnchor>
  <xdr:oneCellAnchor>
    <xdr:from>
      <xdr:col>11</xdr:col>
      <xdr:colOff>971550</xdr:colOff>
      <xdr:row>9</xdr:row>
      <xdr:rowOff>114300</xdr:rowOff>
    </xdr:from>
    <xdr:ext cx="1125180" cy="259045"/>
    <xdr:sp macro="" textlink="">
      <xdr:nvSpPr>
        <xdr:cNvPr id="6" name="テキスト ボックス 5"/>
        <xdr:cNvSpPr txBox="1"/>
      </xdr:nvSpPr>
      <xdr:spPr>
        <a:xfrm>
          <a:off x="8229600" y="1657350"/>
          <a:ext cx="112518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10</a:t>
          </a:r>
          <a:r>
            <a:rPr kumimoji="1" lang="ja-JP" altLang="en-US" sz="1000"/>
            <a:t>超～</a:t>
          </a:r>
          <a:r>
            <a:rPr kumimoji="1" lang="en-US" altLang="ja-JP" sz="1000"/>
            <a:t>20m3</a:t>
          </a:r>
          <a:r>
            <a:rPr kumimoji="1" lang="ja-JP" altLang="en-US" sz="1000"/>
            <a:t>以下</a:t>
          </a:r>
        </a:p>
      </xdr:txBody>
    </xdr:sp>
    <xdr:clientData/>
  </xdr:oneCellAnchor>
  <xdr:oneCellAnchor>
    <xdr:from>
      <xdr:col>13</xdr:col>
      <xdr:colOff>133350</xdr:colOff>
      <xdr:row>9</xdr:row>
      <xdr:rowOff>152400</xdr:rowOff>
    </xdr:from>
    <xdr:ext cx="793935" cy="275717"/>
    <xdr:sp macro="" textlink="">
      <xdr:nvSpPr>
        <xdr:cNvPr id="7" name="テキスト ボックス 6"/>
        <xdr:cNvSpPr txBox="1"/>
      </xdr:nvSpPr>
      <xdr:spPr>
        <a:xfrm>
          <a:off x="9048750" y="1695450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20m3</a:t>
          </a:r>
          <a:r>
            <a:rPr kumimoji="1" lang="ja-JP" altLang="en-US" sz="1100"/>
            <a:t>超～</a:t>
          </a:r>
        </a:p>
      </xdr:txBody>
    </xdr:sp>
    <xdr:clientData/>
  </xdr:oneCellAnchor>
  <xdr:oneCellAnchor>
    <xdr:from>
      <xdr:col>11</xdr:col>
      <xdr:colOff>95250</xdr:colOff>
      <xdr:row>12</xdr:row>
      <xdr:rowOff>123825</xdr:rowOff>
    </xdr:from>
    <xdr:ext cx="865430" cy="275717"/>
    <xdr:sp macro="" textlink="">
      <xdr:nvSpPr>
        <xdr:cNvPr id="8" name="テキスト ボックス 7"/>
        <xdr:cNvSpPr txBox="1"/>
      </xdr:nvSpPr>
      <xdr:spPr>
        <a:xfrm>
          <a:off x="7639050" y="2181225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13</xdr:col>
      <xdr:colOff>123825</xdr:colOff>
      <xdr:row>12</xdr:row>
      <xdr:rowOff>152400</xdr:rowOff>
    </xdr:from>
    <xdr:ext cx="865430" cy="275717"/>
    <xdr:sp macro="" textlink="">
      <xdr:nvSpPr>
        <xdr:cNvPr id="9" name="テキスト ボックス 8"/>
        <xdr:cNvSpPr txBox="1"/>
      </xdr:nvSpPr>
      <xdr:spPr>
        <a:xfrm>
          <a:off x="9039225" y="2209800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超～</a:t>
          </a:r>
        </a:p>
      </xdr:txBody>
    </xdr:sp>
    <xdr:clientData/>
  </xdr:oneCellAnchor>
  <xdr:oneCellAnchor>
    <xdr:from>
      <xdr:col>13</xdr:col>
      <xdr:colOff>123825</xdr:colOff>
      <xdr:row>18</xdr:row>
      <xdr:rowOff>161925</xdr:rowOff>
    </xdr:from>
    <xdr:ext cx="793935" cy="275717"/>
    <xdr:sp macro="" textlink="">
      <xdr:nvSpPr>
        <xdr:cNvPr id="10" name="テキスト ボックス 9"/>
        <xdr:cNvSpPr txBox="1"/>
      </xdr:nvSpPr>
      <xdr:spPr>
        <a:xfrm>
          <a:off x="9039225" y="3248025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20m3</a:t>
          </a:r>
          <a:r>
            <a:rPr kumimoji="1" lang="ja-JP" altLang="en-US" sz="1100"/>
            <a:t>超～</a:t>
          </a:r>
        </a:p>
      </xdr:txBody>
    </xdr:sp>
    <xdr:clientData/>
  </xdr:oneCellAnchor>
  <xdr:oneCellAnchor>
    <xdr:from>
      <xdr:col>11</xdr:col>
      <xdr:colOff>962025</xdr:colOff>
      <xdr:row>18</xdr:row>
      <xdr:rowOff>152400</xdr:rowOff>
    </xdr:from>
    <xdr:ext cx="1125180" cy="259045"/>
    <xdr:sp macro="" textlink="">
      <xdr:nvSpPr>
        <xdr:cNvPr id="11" name="テキスト ボックス 10"/>
        <xdr:cNvSpPr txBox="1"/>
      </xdr:nvSpPr>
      <xdr:spPr>
        <a:xfrm>
          <a:off x="8229600" y="3238500"/>
          <a:ext cx="112518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11</a:t>
          </a:r>
          <a:r>
            <a:rPr kumimoji="1" lang="ja-JP" altLang="en-US" sz="1000"/>
            <a:t>超～</a:t>
          </a:r>
          <a:r>
            <a:rPr kumimoji="1" lang="en-US" altLang="ja-JP" sz="1000"/>
            <a:t>20m3</a:t>
          </a:r>
          <a:r>
            <a:rPr kumimoji="1" lang="ja-JP" altLang="en-US" sz="1000"/>
            <a:t>以下</a:t>
          </a:r>
        </a:p>
      </xdr:txBody>
    </xdr:sp>
    <xdr:clientData/>
  </xdr:oneCellAnchor>
  <xdr:oneCellAnchor>
    <xdr:from>
      <xdr:col>13</xdr:col>
      <xdr:colOff>123825</xdr:colOff>
      <xdr:row>21</xdr:row>
      <xdr:rowOff>142875</xdr:rowOff>
    </xdr:from>
    <xdr:ext cx="793935" cy="275717"/>
    <xdr:sp macro="" textlink="">
      <xdr:nvSpPr>
        <xdr:cNvPr id="12" name="テキスト ボックス 11"/>
        <xdr:cNvSpPr txBox="1"/>
      </xdr:nvSpPr>
      <xdr:spPr>
        <a:xfrm>
          <a:off x="9039225" y="3743325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10m3</a:t>
          </a:r>
          <a:r>
            <a:rPr kumimoji="1" lang="ja-JP" altLang="en-US" sz="1100"/>
            <a:t>超～</a:t>
          </a:r>
        </a:p>
      </xdr:txBody>
    </xdr:sp>
    <xdr:clientData/>
  </xdr:oneCellAnchor>
  <xdr:oneCellAnchor>
    <xdr:from>
      <xdr:col>13</xdr:col>
      <xdr:colOff>104775</xdr:colOff>
      <xdr:row>24</xdr:row>
      <xdr:rowOff>133350</xdr:rowOff>
    </xdr:from>
    <xdr:ext cx="822341" cy="275717"/>
    <xdr:sp macro="" textlink="">
      <xdr:nvSpPr>
        <xdr:cNvPr id="13" name="テキスト ボックス 12"/>
        <xdr:cNvSpPr txBox="1"/>
      </xdr:nvSpPr>
      <xdr:spPr>
        <a:xfrm>
          <a:off x="9020175" y="4248150"/>
          <a:ext cx="82234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</a:t>
          </a:r>
          <a:r>
            <a:rPr kumimoji="1" lang="ja-JP" altLang="en-US" sz="1100"/>
            <a:t>㎥超～</a:t>
          </a:r>
        </a:p>
      </xdr:txBody>
    </xdr:sp>
    <xdr:clientData/>
  </xdr:oneCellAnchor>
  <xdr:oneCellAnchor>
    <xdr:from>
      <xdr:col>9</xdr:col>
      <xdr:colOff>150719</xdr:colOff>
      <xdr:row>15</xdr:row>
      <xdr:rowOff>73959</xdr:rowOff>
    </xdr:from>
    <xdr:ext cx="793935" cy="275717"/>
    <xdr:sp macro="" textlink="">
      <xdr:nvSpPr>
        <xdr:cNvPr id="15" name="テキスト ボックス 14"/>
        <xdr:cNvSpPr txBox="1"/>
      </xdr:nvSpPr>
      <xdr:spPr>
        <a:xfrm>
          <a:off x="8510307" y="4657165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30m3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9</xdr:col>
      <xdr:colOff>142875</xdr:colOff>
      <xdr:row>12</xdr:row>
      <xdr:rowOff>75640</xdr:rowOff>
    </xdr:from>
    <xdr:ext cx="865430" cy="275717"/>
    <xdr:sp macro="" textlink="">
      <xdr:nvSpPr>
        <xdr:cNvPr id="16" name="テキスト ボックス 15"/>
        <xdr:cNvSpPr txBox="1"/>
      </xdr:nvSpPr>
      <xdr:spPr>
        <a:xfrm>
          <a:off x="8502463" y="3795993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7</xdr:col>
      <xdr:colOff>123825</xdr:colOff>
      <xdr:row>12</xdr:row>
      <xdr:rowOff>142875</xdr:rowOff>
    </xdr:from>
    <xdr:ext cx="865430" cy="275717"/>
    <xdr:sp macro="" textlink="">
      <xdr:nvSpPr>
        <xdr:cNvPr id="17" name="テキスト ボックス 16"/>
        <xdr:cNvSpPr txBox="1"/>
      </xdr:nvSpPr>
      <xdr:spPr>
        <a:xfrm>
          <a:off x="4924425" y="2200275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5</xdr:col>
      <xdr:colOff>82364</xdr:colOff>
      <xdr:row>12</xdr:row>
      <xdr:rowOff>75640</xdr:rowOff>
    </xdr:from>
    <xdr:ext cx="865430" cy="275717"/>
    <xdr:sp macro="" textlink="">
      <xdr:nvSpPr>
        <xdr:cNvPr id="18" name="テキスト ボックス 17"/>
        <xdr:cNvSpPr txBox="1"/>
      </xdr:nvSpPr>
      <xdr:spPr>
        <a:xfrm>
          <a:off x="4228540" y="3795993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3</xdr:col>
      <xdr:colOff>152400</xdr:colOff>
      <xdr:row>12</xdr:row>
      <xdr:rowOff>123825</xdr:rowOff>
    </xdr:from>
    <xdr:ext cx="865430" cy="275717"/>
    <xdr:sp macro="" textlink="">
      <xdr:nvSpPr>
        <xdr:cNvPr id="19" name="テキスト ボックス 18"/>
        <xdr:cNvSpPr txBox="1"/>
      </xdr:nvSpPr>
      <xdr:spPr>
        <a:xfrm>
          <a:off x="2209800" y="2181225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9</xdr:col>
      <xdr:colOff>133350</xdr:colOff>
      <xdr:row>24</xdr:row>
      <xdr:rowOff>142875</xdr:rowOff>
    </xdr:from>
    <xdr:ext cx="865430" cy="275717"/>
    <xdr:sp macro="" textlink="">
      <xdr:nvSpPr>
        <xdr:cNvPr id="20" name="テキスト ボックス 19"/>
        <xdr:cNvSpPr txBox="1"/>
      </xdr:nvSpPr>
      <xdr:spPr>
        <a:xfrm>
          <a:off x="6305550" y="4257675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5</xdr:col>
      <xdr:colOff>161925</xdr:colOff>
      <xdr:row>24</xdr:row>
      <xdr:rowOff>142875</xdr:rowOff>
    </xdr:from>
    <xdr:ext cx="865430" cy="275717"/>
    <xdr:sp macro="" textlink="">
      <xdr:nvSpPr>
        <xdr:cNvPr id="21" name="テキスト ボックス 20"/>
        <xdr:cNvSpPr txBox="1"/>
      </xdr:nvSpPr>
      <xdr:spPr>
        <a:xfrm>
          <a:off x="3590925" y="4257675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kumimoji="1" lang="en-US" altLang="ja-JP" sz="1100"/>
            <a:t>150m3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11</xdr:col>
      <xdr:colOff>161925</xdr:colOff>
      <xdr:row>6</xdr:row>
      <xdr:rowOff>152400</xdr:rowOff>
    </xdr:from>
    <xdr:ext cx="793935" cy="275717"/>
    <xdr:sp macro="" textlink="">
      <xdr:nvSpPr>
        <xdr:cNvPr id="22" name="テキスト ボックス 21"/>
        <xdr:cNvSpPr txBox="1"/>
      </xdr:nvSpPr>
      <xdr:spPr>
        <a:xfrm>
          <a:off x="7705725" y="1181100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9</xdr:col>
      <xdr:colOff>161925</xdr:colOff>
      <xdr:row>6</xdr:row>
      <xdr:rowOff>98051</xdr:rowOff>
    </xdr:from>
    <xdr:ext cx="793935" cy="275717"/>
    <xdr:sp macro="" textlink="">
      <xdr:nvSpPr>
        <xdr:cNvPr id="23" name="テキスト ボックス 22"/>
        <xdr:cNvSpPr txBox="1"/>
      </xdr:nvSpPr>
      <xdr:spPr>
        <a:xfrm>
          <a:off x="8521513" y="2092698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50m3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9</xdr:col>
      <xdr:colOff>110938</xdr:colOff>
      <xdr:row>9</xdr:row>
      <xdr:rowOff>64433</xdr:rowOff>
    </xdr:from>
    <xdr:ext cx="793935" cy="275717"/>
    <xdr:sp macro="" textlink="">
      <xdr:nvSpPr>
        <xdr:cNvPr id="24" name="テキスト ボックス 23"/>
        <xdr:cNvSpPr txBox="1"/>
      </xdr:nvSpPr>
      <xdr:spPr>
        <a:xfrm>
          <a:off x="8470526" y="2921933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30m3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16</xdr:col>
      <xdr:colOff>95250</xdr:colOff>
      <xdr:row>12</xdr:row>
      <xdr:rowOff>142875</xdr:rowOff>
    </xdr:from>
    <xdr:ext cx="865430" cy="275717"/>
    <xdr:sp macro="" textlink="">
      <xdr:nvSpPr>
        <xdr:cNvPr id="25" name="テキスト ボックス 24"/>
        <xdr:cNvSpPr txBox="1"/>
      </xdr:nvSpPr>
      <xdr:spPr>
        <a:xfrm>
          <a:off x="11068050" y="2200275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13</xdr:col>
      <xdr:colOff>95250</xdr:colOff>
      <xdr:row>27</xdr:row>
      <xdr:rowOff>133350</xdr:rowOff>
    </xdr:from>
    <xdr:ext cx="905248" cy="275717"/>
    <xdr:sp macro="" textlink="">
      <xdr:nvSpPr>
        <xdr:cNvPr id="26" name="テキスト ボックス 25"/>
        <xdr:cNvSpPr txBox="1"/>
      </xdr:nvSpPr>
      <xdr:spPr>
        <a:xfrm>
          <a:off x="9010650" y="4762500"/>
          <a:ext cx="90524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</a:t>
          </a:r>
          <a:r>
            <a:rPr kumimoji="1" lang="ja-JP" altLang="en-US" sz="1100"/>
            <a:t>分増ごとに</a:t>
          </a:r>
        </a:p>
      </xdr:txBody>
    </xdr:sp>
    <xdr:clientData/>
  </xdr:oneCellAnchor>
  <xdr:oneCellAnchor>
    <xdr:from>
      <xdr:col>12</xdr:col>
      <xdr:colOff>19050</xdr:colOff>
      <xdr:row>27</xdr:row>
      <xdr:rowOff>133350</xdr:rowOff>
    </xdr:from>
    <xdr:ext cx="1047018" cy="275717"/>
    <xdr:sp macro="" textlink="">
      <xdr:nvSpPr>
        <xdr:cNvPr id="27" name="テキスト ボックス 26"/>
        <xdr:cNvSpPr txBox="1"/>
      </xdr:nvSpPr>
      <xdr:spPr>
        <a:xfrm>
          <a:off x="8248650" y="4762500"/>
          <a:ext cx="104701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5</a:t>
          </a:r>
          <a:r>
            <a:rPr kumimoji="1" lang="ja-JP" altLang="en-US" sz="1100"/>
            <a:t>分以内</a:t>
          </a:r>
          <a:r>
            <a:rPr kumimoji="1" lang="en-US" altLang="ja-JP" sz="1100"/>
            <a:t>(</a:t>
          </a:r>
          <a:r>
            <a:rPr kumimoji="1" lang="ja-JP" altLang="en-US" sz="1100"/>
            <a:t>演習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xdr:oneCellAnchor>
    <xdr:from>
      <xdr:col>11</xdr:col>
      <xdr:colOff>95250</xdr:colOff>
      <xdr:row>27</xdr:row>
      <xdr:rowOff>142875</xdr:rowOff>
    </xdr:from>
    <xdr:ext cx="812145" cy="275717"/>
    <xdr:sp macro="" textlink="">
      <xdr:nvSpPr>
        <xdr:cNvPr id="28" name="テキスト ボックス 27"/>
        <xdr:cNvSpPr txBox="1"/>
      </xdr:nvSpPr>
      <xdr:spPr>
        <a:xfrm>
          <a:off x="7639050" y="4772025"/>
          <a:ext cx="81214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</a:t>
          </a:r>
          <a:r>
            <a:rPr kumimoji="1" lang="ja-JP" altLang="en-US" sz="1100"/>
            <a:t>栓に付月</a:t>
          </a:r>
        </a:p>
      </xdr:txBody>
    </xdr:sp>
    <xdr:clientData/>
  </xdr:oneCellAnchor>
  <xdr:oneCellAnchor>
    <xdr:from>
      <xdr:col>11</xdr:col>
      <xdr:colOff>0</xdr:colOff>
      <xdr:row>21</xdr:row>
      <xdr:rowOff>95250</xdr:rowOff>
    </xdr:from>
    <xdr:ext cx="793935" cy="275717"/>
    <xdr:sp macro="" textlink="">
      <xdr:nvSpPr>
        <xdr:cNvPr id="29" name="テキスト ボックス 28"/>
        <xdr:cNvSpPr txBox="1"/>
      </xdr:nvSpPr>
      <xdr:spPr>
        <a:xfrm>
          <a:off x="7543800" y="3695700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11</xdr:col>
      <xdr:colOff>0</xdr:colOff>
      <xdr:row>24</xdr:row>
      <xdr:rowOff>95250</xdr:rowOff>
    </xdr:from>
    <xdr:ext cx="865430" cy="275717"/>
    <xdr:sp macro="" textlink="">
      <xdr:nvSpPr>
        <xdr:cNvPr id="30" name="テキスト ボックス 29"/>
        <xdr:cNvSpPr txBox="1"/>
      </xdr:nvSpPr>
      <xdr:spPr>
        <a:xfrm>
          <a:off x="7543800" y="4210050"/>
          <a:ext cx="8654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13</xdr:col>
      <xdr:colOff>142875</xdr:colOff>
      <xdr:row>15</xdr:row>
      <xdr:rowOff>133350</xdr:rowOff>
    </xdr:from>
    <xdr:ext cx="647870" cy="242374"/>
    <xdr:sp macro="" textlink="">
      <xdr:nvSpPr>
        <xdr:cNvPr id="31" name="テキスト ボックス 30"/>
        <xdr:cNvSpPr txBox="1"/>
      </xdr:nvSpPr>
      <xdr:spPr>
        <a:xfrm>
          <a:off x="9058275" y="2705100"/>
          <a:ext cx="64787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41</a:t>
          </a:r>
          <a:r>
            <a:rPr kumimoji="1" lang="ja-JP" altLang="en-US" sz="900"/>
            <a:t>㎥超～</a:t>
          </a:r>
        </a:p>
      </xdr:txBody>
    </xdr:sp>
    <xdr:clientData/>
  </xdr:oneCellAnchor>
  <xdr:oneCellAnchor>
    <xdr:from>
      <xdr:col>16</xdr:col>
      <xdr:colOff>0</xdr:colOff>
      <xdr:row>18</xdr:row>
      <xdr:rowOff>152400</xdr:rowOff>
    </xdr:from>
    <xdr:ext cx="1127232" cy="275717"/>
    <xdr:sp macro="" textlink="">
      <xdr:nvSpPr>
        <xdr:cNvPr id="32" name="テキスト ボックス 31"/>
        <xdr:cNvSpPr txBox="1"/>
      </xdr:nvSpPr>
      <xdr:spPr>
        <a:xfrm>
          <a:off x="10972800" y="3238500"/>
          <a:ext cx="11272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口径</a:t>
          </a:r>
          <a:r>
            <a:rPr kumimoji="1" lang="en-US" altLang="ja-JP" sz="1100"/>
            <a:t>40</a:t>
          </a:r>
          <a:r>
            <a:rPr kumimoji="1" lang="ja-JP" altLang="en-US" sz="1100"/>
            <a:t>ｍｍまで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793935" cy="275717"/>
    <xdr:sp macro="" textlink="">
      <xdr:nvSpPr>
        <xdr:cNvPr id="33" name="テキスト ボックス 32"/>
        <xdr:cNvSpPr txBox="1"/>
      </xdr:nvSpPr>
      <xdr:spPr>
        <a:xfrm>
          <a:off x="10972800" y="3771900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10m3</a:t>
          </a:r>
          <a:r>
            <a:rPr kumimoji="1" lang="ja-JP" altLang="en-US" sz="1100"/>
            <a:t>以下</a:t>
          </a:r>
        </a:p>
      </xdr:txBody>
    </xdr:sp>
    <xdr:clientData/>
  </xdr:oneCellAnchor>
  <xdr:oneCellAnchor>
    <xdr:from>
      <xdr:col>16</xdr:col>
      <xdr:colOff>0</xdr:colOff>
      <xdr:row>24</xdr:row>
      <xdr:rowOff>123825</xdr:rowOff>
    </xdr:from>
    <xdr:ext cx="793935" cy="275717"/>
    <xdr:sp macro="" textlink="">
      <xdr:nvSpPr>
        <xdr:cNvPr id="34" name="テキスト ボックス 33"/>
        <xdr:cNvSpPr txBox="1"/>
      </xdr:nvSpPr>
      <xdr:spPr>
        <a:xfrm>
          <a:off x="10972800" y="4238625"/>
          <a:ext cx="7939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10m3</a:t>
          </a:r>
          <a:r>
            <a:rPr kumimoji="1" lang="ja-JP" altLang="en-US" sz="1100"/>
            <a:t>以下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tabSelected="1" zoomScaleNormal="100" workbookViewId="0">
      <selection activeCell="B17" sqref="B17:G17"/>
    </sheetView>
  </sheetViews>
  <sheetFormatPr defaultRowHeight="13.5" x14ac:dyDescent="0.15"/>
  <cols>
    <col min="1" max="1" width="16.5" customWidth="1"/>
    <col min="2" max="2" width="18.375" customWidth="1"/>
    <col min="4" max="4" width="13" customWidth="1"/>
    <col min="5" max="5" width="12.125" bestFit="1" customWidth="1"/>
  </cols>
  <sheetData>
    <row r="1" spans="1:7" ht="16.5" customHeight="1" x14ac:dyDescent="0.15">
      <c r="A1" s="183" t="s">
        <v>191</v>
      </c>
      <c r="B1" s="178" t="s">
        <v>118</v>
      </c>
    </row>
    <row r="2" spans="1:7" ht="16.5" customHeight="1" x14ac:dyDescent="0.15">
      <c r="A2" s="184"/>
      <c r="B2" s="179" t="s">
        <v>108</v>
      </c>
    </row>
    <row r="3" spans="1:7" ht="16.5" customHeight="1" x14ac:dyDescent="0.15">
      <c r="A3" s="184"/>
      <c r="B3" s="178" t="s">
        <v>116</v>
      </c>
    </row>
    <row r="4" spans="1:7" ht="16.5" customHeight="1" x14ac:dyDescent="0.15">
      <c r="A4" s="184"/>
      <c r="B4" s="179" t="s">
        <v>139</v>
      </c>
    </row>
    <row r="5" spans="1:7" ht="16.5" customHeight="1" x14ac:dyDescent="0.15">
      <c r="A5" s="184"/>
      <c r="B5" s="178" t="s">
        <v>117</v>
      </c>
    </row>
    <row r="6" spans="1:7" ht="16.5" customHeight="1" x14ac:dyDescent="0.15">
      <c r="A6" s="184"/>
      <c r="B6" s="179" t="s">
        <v>6</v>
      </c>
    </row>
    <row r="7" spans="1:7" ht="16.5" customHeight="1" x14ac:dyDescent="0.15">
      <c r="A7" s="184"/>
      <c r="B7" s="178" t="s">
        <v>145</v>
      </c>
      <c r="D7" s="186" t="s">
        <v>192</v>
      </c>
      <c r="E7" s="171" t="s">
        <v>188</v>
      </c>
    </row>
    <row r="8" spans="1:7" ht="16.5" customHeight="1" x14ac:dyDescent="0.15">
      <c r="A8" s="184"/>
      <c r="B8" s="179" t="s">
        <v>7</v>
      </c>
      <c r="D8" s="187"/>
      <c r="E8" s="169">
        <f>IF(計算用シート!O2="A",計算用シート!Q2,IF(計算用シート!O2="B",計算用シート!Q5,IF(計算用シート!O2="C",計算用シート!Q8,IF(計算用シート!O2="D",計算用シート!Q11,IF(計算用シート!O2="E",計算用シート!Q14,IF(計算用シート!O2="F",計算用シート!Q17,IF(計算用シート!O2="G",計算用シート!Q20,計算用シート!Q23)))))))</f>
        <v>3564</v>
      </c>
    </row>
    <row r="9" spans="1:7" ht="16.5" customHeight="1" x14ac:dyDescent="0.15">
      <c r="A9" s="184"/>
      <c r="B9" s="178" t="s">
        <v>201</v>
      </c>
      <c r="D9" s="187"/>
      <c r="E9" s="171" t="s">
        <v>193</v>
      </c>
    </row>
    <row r="10" spans="1:7" ht="16.5" customHeight="1" x14ac:dyDescent="0.15">
      <c r="A10" s="185"/>
      <c r="B10" s="179">
        <v>20</v>
      </c>
      <c r="D10" s="188"/>
      <c r="E10" s="169">
        <f>ROUNDDOWN(E8-E8*100/110,0)</f>
        <v>324</v>
      </c>
    </row>
    <row r="12" spans="1:7" x14ac:dyDescent="0.15">
      <c r="A12" s="175" t="s">
        <v>203</v>
      </c>
    </row>
    <row r="13" spans="1:7" ht="45" customHeight="1" x14ac:dyDescent="0.15">
      <c r="A13" s="176" t="s">
        <v>194</v>
      </c>
      <c r="B13" s="180" t="s">
        <v>205</v>
      </c>
      <c r="C13" s="181"/>
      <c r="D13" s="181"/>
      <c r="E13" s="181"/>
      <c r="F13" s="181"/>
      <c r="G13" s="182"/>
    </row>
    <row r="14" spans="1:7" ht="45" customHeight="1" x14ac:dyDescent="0.15">
      <c r="A14" s="176" t="s">
        <v>195</v>
      </c>
      <c r="B14" s="180" t="s">
        <v>204</v>
      </c>
      <c r="C14" s="181"/>
      <c r="D14" s="181"/>
      <c r="E14" s="181"/>
      <c r="F14" s="181"/>
      <c r="G14" s="182"/>
    </row>
    <row r="15" spans="1:7" ht="45" customHeight="1" x14ac:dyDescent="0.15">
      <c r="A15" s="176" t="s">
        <v>196</v>
      </c>
      <c r="B15" s="180" t="s">
        <v>207</v>
      </c>
      <c r="C15" s="181"/>
      <c r="D15" s="181"/>
      <c r="E15" s="181"/>
      <c r="F15" s="181"/>
      <c r="G15" s="182"/>
    </row>
    <row r="16" spans="1:7" ht="45" customHeight="1" x14ac:dyDescent="0.15">
      <c r="A16" s="176" t="s">
        <v>197</v>
      </c>
      <c r="B16" s="180" t="s">
        <v>208</v>
      </c>
      <c r="C16" s="181"/>
      <c r="D16" s="181"/>
      <c r="E16" s="181"/>
      <c r="F16" s="181"/>
      <c r="G16" s="182"/>
    </row>
    <row r="17" spans="1:7" ht="45" customHeight="1" x14ac:dyDescent="0.15">
      <c r="A17" s="176" t="s">
        <v>198</v>
      </c>
      <c r="B17" s="180" t="s">
        <v>206</v>
      </c>
      <c r="C17" s="181"/>
      <c r="D17" s="181"/>
      <c r="E17" s="181"/>
      <c r="F17" s="181"/>
      <c r="G17" s="182"/>
    </row>
    <row r="18" spans="1:7" ht="45" customHeight="1" x14ac:dyDescent="0.15">
      <c r="A18" s="177"/>
      <c r="B18" s="180" t="s">
        <v>202</v>
      </c>
      <c r="C18" s="181"/>
      <c r="D18" s="181"/>
      <c r="E18" s="181"/>
      <c r="F18" s="181"/>
      <c r="G18" s="182"/>
    </row>
  </sheetData>
  <sheetProtection algorithmName="SHA-512" hashValue="34pRi++yICxk9g9AfOxhomZ8GLyelo4QnXXh3VL3XD1klAnWSKdF/hqvCiPg+l1UxAGFKbh1Fx8VQYWTX0Q8NA==" saltValue="p7OcFrLGOITaxffrFzMxLQ==" spinCount="100000" sheet="1" autoFilter="0"/>
  <mergeCells count="8">
    <mergeCell ref="B16:G16"/>
    <mergeCell ref="B17:G17"/>
    <mergeCell ref="B18:G18"/>
    <mergeCell ref="A1:A10"/>
    <mergeCell ref="D7:D10"/>
    <mergeCell ref="B13:G13"/>
    <mergeCell ref="B14:G14"/>
    <mergeCell ref="B15:G15"/>
  </mergeCells>
  <phoneticPr fontId="2"/>
  <dataValidations count="1">
    <dataValidation type="list" allowBlank="1" showInputMessage="1" showErrorMessage="1" sqref="B6">
      <formula1>INDIRECT(B4)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リスト用!$A$2:$A$13</xm:f>
          </x14:formula1>
          <xm:sqref>B2</xm:sqref>
        </x14:dataValidation>
        <x14:dataValidation type="list" allowBlank="1" showInputMessage="1" showErrorMessage="1">
          <x14:formula1>
            <xm:f>リスト用!$B$2:$B$4</xm:f>
          </x14:formula1>
          <xm:sqref>B4</xm:sqref>
        </x14:dataValidation>
        <x14:dataValidation type="list" allowBlank="1" showInputMessage="1" showErrorMessage="1">
          <x14:formula1>
            <xm:f>INDIRECT(計算用シート!$A$6)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B13" sqref="B13:G13"/>
    </sheetView>
  </sheetViews>
  <sheetFormatPr defaultRowHeight="15" customHeight="1" x14ac:dyDescent="0.15"/>
  <cols>
    <col min="1" max="1" width="11.625" bestFit="1" customWidth="1"/>
    <col min="3" max="3" width="21.75" bestFit="1" customWidth="1"/>
    <col min="5" max="5" width="13.75" bestFit="1" customWidth="1"/>
    <col min="9" max="9" width="13" bestFit="1" customWidth="1"/>
    <col min="10" max="11" width="13" customWidth="1"/>
    <col min="16" max="16" width="13" bestFit="1" customWidth="1"/>
    <col min="17" max="17" width="10.25" bestFit="1" customWidth="1"/>
  </cols>
  <sheetData>
    <row r="1" spans="1:17" ht="15" customHeight="1" x14ac:dyDescent="0.15">
      <c r="A1" s="170" t="s">
        <v>118</v>
      </c>
      <c r="C1" s="170" t="s">
        <v>130</v>
      </c>
      <c r="E1" s="170" t="s">
        <v>131</v>
      </c>
      <c r="F1" s="170" t="s">
        <v>176</v>
      </c>
      <c r="G1" s="170" t="s">
        <v>178</v>
      </c>
      <c r="I1" s="170" t="s">
        <v>132</v>
      </c>
      <c r="J1" s="170" t="s">
        <v>176</v>
      </c>
      <c r="K1" s="170" t="s">
        <v>177</v>
      </c>
      <c r="M1" s="170" t="s">
        <v>133</v>
      </c>
      <c r="O1" s="170" t="s">
        <v>153</v>
      </c>
      <c r="Q1" s="170" t="s">
        <v>154</v>
      </c>
    </row>
    <row r="2" spans="1:17" ht="15" customHeight="1" x14ac:dyDescent="0.15">
      <c r="A2" s="168" t="str">
        <f>公開用!B2</f>
        <v>上水道</v>
      </c>
      <c r="C2" s="168" t="str">
        <f>公開用!B4&amp;"　"&amp;公開用!B6</f>
        <v>専用栓　家事用</v>
      </c>
      <c r="E2" s="168">
        <f>INDEX(基本料金!A1:M9,MATCH(C2,基本料金!A1:A9,0),MATCH(A2,基本料金!A1:M1,0))</f>
        <v>1650</v>
      </c>
      <c r="F2" s="168">
        <f>VLOOKUP(O2,リスト用!O2:P9,2,FALSE)</f>
        <v>2</v>
      </c>
      <c r="G2" s="168">
        <f>E2*F2</f>
        <v>3300</v>
      </c>
      <c r="I2" s="168">
        <f>INDEX(超過水量判定!A1:M9,MATCH(C2,超過水量判定!A1:A9,0),MATCH(A2,超過水量判定!A1:M1,0))</f>
        <v>10</v>
      </c>
      <c r="J2" s="168">
        <f>VLOOKUP(O2,リスト用!O2:P9,2,FALSE)</f>
        <v>2</v>
      </c>
      <c r="K2" s="168">
        <f>I2*J2</f>
        <v>20</v>
      </c>
      <c r="M2" s="168">
        <f>INDEX(超過料金!A1:M9,MATCH(C2,超過料金!A1:A9,0),MATCH(A2,超過料金!A1:M1,0))</f>
        <v>181.5</v>
      </c>
      <c r="O2" s="168" t="str">
        <f>INDEX(パターン分岐!A1:M9,MATCH(C2,パターン分岐!A1:A9,0),MATCH(A2,パターン分岐!A1:M1,0))</f>
        <v>E</v>
      </c>
      <c r="Q2" s="168">
        <f>ROUNDDOWN(G2+(I8*M2)+E6,0)</f>
        <v>3564</v>
      </c>
    </row>
    <row r="4" spans="1:17" ht="15" customHeight="1" x14ac:dyDescent="0.15">
      <c r="I4" s="170" t="s">
        <v>134</v>
      </c>
      <c r="J4" s="172"/>
      <c r="K4" s="172"/>
      <c r="O4" s="170" t="s">
        <v>160</v>
      </c>
      <c r="P4" s="170" t="s">
        <v>163</v>
      </c>
      <c r="Q4" s="170" t="s">
        <v>155</v>
      </c>
    </row>
    <row r="5" spans="1:17" ht="15" customHeight="1" x14ac:dyDescent="0.15">
      <c r="A5" s="170" t="s">
        <v>146</v>
      </c>
      <c r="C5" s="170" t="s">
        <v>149</v>
      </c>
      <c r="D5" s="170" t="s">
        <v>176</v>
      </c>
      <c r="E5" s="170" t="s">
        <v>179</v>
      </c>
      <c r="I5" s="168">
        <f>公開用!B10</f>
        <v>20</v>
      </c>
      <c r="J5" s="172"/>
      <c r="K5" s="172"/>
      <c r="O5" s="168">
        <v>231</v>
      </c>
      <c r="P5" s="168">
        <f>1815*F2</f>
        <v>3630</v>
      </c>
      <c r="Q5" s="168">
        <f>ROUNDDOWN(IF(I5&gt;60,G2+(I5-60)*O5+P5+E6,IF(I5&gt;30,G2+(I5-30)*M2+E6,G2+E6)),0)</f>
        <v>3564</v>
      </c>
    </row>
    <row r="6" spans="1:17" ht="15" customHeight="1" x14ac:dyDescent="0.15">
      <c r="A6" s="168" t="str">
        <f>VLOOKUP(A2,リスト用!I2:J13,2,FALSE)</f>
        <v>分類２</v>
      </c>
      <c r="C6" s="168">
        <f>INDEX(メーター使用料!A1:M12,MATCH(公開用!B8,メーター使用料!A1:A12,0),MATCH(A2,メーター使用料!A1:M1,0))</f>
        <v>132</v>
      </c>
      <c r="D6" s="168">
        <f>VLOOKUP(O2,リスト用!O2:P9,2,FALSE)</f>
        <v>2</v>
      </c>
      <c r="E6" s="168">
        <f>ROUND(C6*D6,0)</f>
        <v>264</v>
      </c>
    </row>
    <row r="7" spans="1:17" ht="15" customHeight="1" x14ac:dyDescent="0.15">
      <c r="I7" s="170" t="s">
        <v>150</v>
      </c>
      <c r="J7" s="173"/>
      <c r="K7" s="172"/>
      <c r="O7" s="170" t="s">
        <v>161</v>
      </c>
      <c r="P7" s="170" t="s">
        <v>163</v>
      </c>
      <c r="Q7" s="170" t="s">
        <v>158</v>
      </c>
    </row>
    <row r="8" spans="1:17" ht="15" customHeight="1" x14ac:dyDescent="0.15">
      <c r="I8" s="168">
        <f>IF(I5-K2&lt;=0,0,I5-K2)</f>
        <v>0</v>
      </c>
      <c r="J8" s="174"/>
      <c r="K8" s="172"/>
      <c r="O8" s="168">
        <v>275</v>
      </c>
      <c r="P8" s="168">
        <f>4620*J2</f>
        <v>9240</v>
      </c>
      <c r="Q8" s="168">
        <f>ROUNDDOWN(IF(I5&gt;90,G2+(I5-90)*O8+P8+E6,IF(I5&gt;30,G2+(I5-30)*M2+E6,G2+E6)),0)</f>
        <v>3564</v>
      </c>
    </row>
    <row r="10" spans="1:17" ht="15" customHeight="1" x14ac:dyDescent="0.15">
      <c r="O10" s="170" t="s">
        <v>162</v>
      </c>
      <c r="P10" s="170" t="s">
        <v>163</v>
      </c>
      <c r="Q10" s="170" t="s">
        <v>159</v>
      </c>
    </row>
    <row r="11" spans="1:17" ht="15" customHeight="1" x14ac:dyDescent="0.15">
      <c r="O11" s="168">
        <v>247.5</v>
      </c>
      <c r="P11" s="168">
        <f>1980*F2</f>
        <v>3960</v>
      </c>
      <c r="Q11" s="168">
        <f>ROUNDDOWN(IF(I5&gt;60,G2+(I5-60)*O11+P11+E6,IF(I5&gt;30,G2+(I5-30)*M2+E6,G2+E6)),0)</f>
        <v>3564</v>
      </c>
    </row>
    <row r="13" spans="1:17" ht="15" customHeight="1" x14ac:dyDescent="0.15">
      <c r="O13" s="170" t="s">
        <v>180</v>
      </c>
      <c r="P13" s="170" t="s">
        <v>163</v>
      </c>
      <c r="Q13" s="170" t="s">
        <v>181</v>
      </c>
    </row>
    <row r="14" spans="1:17" ht="15" customHeight="1" x14ac:dyDescent="0.15">
      <c r="O14" s="168">
        <v>231</v>
      </c>
      <c r="P14" s="168">
        <f>1815*F2</f>
        <v>3630</v>
      </c>
      <c r="Q14" s="168">
        <f>ROUNDDOWN(IF(I5&gt;40,G2+(I5-40)*O14+P14+E6,IF(I5&gt;20,G2+(I5-20)*M2+E6,G2+E6)),0)</f>
        <v>3564</v>
      </c>
    </row>
    <row r="16" spans="1:17" ht="15" customHeight="1" x14ac:dyDescent="0.15">
      <c r="O16" s="170" t="s">
        <v>185</v>
      </c>
      <c r="P16" s="170" t="s">
        <v>163</v>
      </c>
      <c r="Q16" s="170" t="s">
        <v>182</v>
      </c>
    </row>
    <row r="17" spans="15:17" ht="15" customHeight="1" x14ac:dyDescent="0.15">
      <c r="O17" s="168">
        <v>275</v>
      </c>
      <c r="P17" s="168">
        <f>4620*F2</f>
        <v>9240</v>
      </c>
      <c r="Q17" s="168">
        <f>ROUNDDOWN(IF(I5&gt;60,G2+(I5-60)*O17+P17+E6,IF(I5&gt;20,G2+(I5-20)*M2+E6,G2+E6)),0)</f>
        <v>3564</v>
      </c>
    </row>
    <row r="19" spans="15:17" ht="15" customHeight="1" x14ac:dyDescent="0.15">
      <c r="O19" s="170" t="s">
        <v>186</v>
      </c>
      <c r="P19" s="170" t="s">
        <v>163</v>
      </c>
      <c r="Q19" s="170" t="s">
        <v>183</v>
      </c>
    </row>
    <row r="20" spans="15:17" ht="15" customHeight="1" x14ac:dyDescent="0.15">
      <c r="O20" s="168">
        <v>247.5</v>
      </c>
      <c r="P20" s="168">
        <f>1980*F2</f>
        <v>3960</v>
      </c>
      <c r="Q20" s="168">
        <f>ROUNDDOWN(IF(I5&gt;40,G2+(I5-40)*O20+P20+E6,IF(I5&gt;20,G2+(I5-20)*M2+E6,G2+E6)),0)</f>
        <v>3564</v>
      </c>
    </row>
    <row r="22" spans="15:17" ht="15" customHeight="1" x14ac:dyDescent="0.15">
      <c r="O22" s="170" t="s">
        <v>187</v>
      </c>
      <c r="P22" s="170"/>
      <c r="Q22" s="170" t="s">
        <v>184</v>
      </c>
    </row>
    <row r="23" spans="15:17" ht="15" customHeight="1" x14ac:dyDescent="0.15">
      <c r="O23" s="168">
        <f>M2</f>
        <v>181.5</v>
      </c>
      <c r="P23" s="168"/>
      <c r="Q23" s="168">
        <f>ROUNDDOWN(G2+(I8*M2)+E6,0)</f>
        <v>3564</v>
      </c>
    </row>
  </sheetData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リスト用!$A$2:$A$13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workbookViewId="0">
      <selection activeCell="B13" sqref="B13:G13"/>
    </sheetView>
  </sheetViews>
  <sheetFormatPr defaultRowHeight="13.5" x14ac:dyDescent="0.15"/>
  <cols>
    <col min="2" max="2" width="7.125" bestFit="1" customWidth="1"/>
    <col min="3" max="3" width="14.125" bestFit="1" customWidth="1"/>
    <col min="4" max="4" width="7.125" bestFit="1" customWidth="1"/>
    <col min="5" max="5" width="12.125" bestFit="1" customWidth="1"/>
  </cols>
  <sheetData>
    <row r="2" spans="1:16" x14ac:dyDescent="0.15">
      <c r="A2" t="s">
        <v>103</v>
      </c>
      <c r="B2" t="s">
        <v>139</v>
      </c>
      <c r="C2" t="s">
        <v>115</v>
      </c>
      <c r="D2" t="s">
        <v>135</v>
      </c>
      <c r="E2" t="s">
        <v>120</v>
      </c>
      <c r="F2" t="s">
        <v>7</v>
      </c>
      <c r="G2" t="s">
        <v>7</v>
      </c>
      <c r="I2" t="s">
        <v>103</v>
      </c>
      <c r="J2" t="s">
        <v>147</v>
      </c>
      <c r="L2" t="s">
        <v>103</v>
      </c>
      <c r="M2" t="s">
        <v>152</v>
      </c>
      <c r="O2" t="s">
        <v>168</v>
      </c>
      <c r="P2">
        <v>3</v>
      </c>
    </row>
    <row r="3" spans="1:16" x14ac:dyDescent="0.15">
      <c r="A3" t="s">
        <v>104</v>
      </c>
      <c r="B3" t="s">
        <v>140</v>
      </c>
      <c r="C3" t="s">
        <v>136</v>
      </c>
      <c r="E3" t="s">
        <v>119</v>
      </c>
      <c r="F3" t="s">
        <v>9</v>
      </c>
      <c r="G3" t="s">
        <v>10</v>
      </c>
      <c r="I3" t="s">
        <v>104</v>
      </c>
      <c r="J3" t="s">
        <v>147</v>
      </c>
      <c r="L3" t="s">
        <v>104</v>
      </c>
      <c r="M3" t="s">
        <v>152</v>
      </c>
      <c r="O3" t="s">
        <v>169</v>
      </c>
      <c r="P3">
        <v>3</v>
      </c>
    </row>
    <row r="4" spans="1:16" x14ac:dyDescent="0.15">
      <c r="A4" t="s">
        <v>105</v>
      </c>
      <c r="B4" t="s">
        <v>141</v>
      </c>
      <c r="C4" t="s">
        <v>137</v>
      </c>
      <c r="F4" t="s">
        <v>10</v>
      </c>
      <c r="G4" t="s">
        <v>12</v>
      </c>
      <c r="I4" t="s">
        <v>105</v>
      </c>
      <c r="J4" t="s">
        <v>147</v>
      </c>
      <c r="L4" t="s">
        <v>105</v>
      </c>
      <c r="M4" t="s">
        <v>152</v>
      </c>
      <c r="O4" t="s">
        <v>170</v>
      </c>
      <c r="P4">
        <v>3</v>
      </c>
    </row>
    <row r="5" spans="1:16" x14ac:dyDescent="0.15">
      <c r="A5" t="s">
        <v>106</v>
      </c>
      <c r="C5" t="s">
        <v>138</v>
      </c>
      <c r="F5" t="s">
        <v>12</v>
      </c>
      <c r="G5" t="s">
        <v>14</v>
      </c>
      <c r="I5" t="s">
        <v>106</v>
      </c>
      <c r="J5" t="s">
        <v>147</v>
      </c>
      <c r="L5" t="s">
        <v>106</v>
      </c>
      <c r="M5" t="s">
        <v>152</v>
      </c>
      <c r="O5" t="s">
        <v>171</v>
      </c>
      <c r="P5">
        <v>3</v>
      </c>
    </row>
    <row r="6" spans="1:16" x14ac:dyDescent="0.15">
      <c r="A6" t="s">
        <v>108</v>
      </c>
      <c r="C6" t="s">
        <v>189</v>
      </c>
      <c r="F6" t="s">
        <v>14</v>
      </c>
      <c r="G6" t="s">
        <v>16</v>
      </c>
      <c r="I6" t="s">
        <v>108</v>
      </c>
      <c r="J6" t="s">
        <v>148</v>
      </c>
      <c r="L6" t="s">
        <v>108</v>
      </c>
      <c r="M6" t="s">
        <v>151</v>
      </c>
      <c r="O6" t="s">
        <v>172</v>
      </c>
      <c r="P6">
        <v>2</v>
      </c>
    </row>
    <row r="7" spans="1:16" x14ac:dyDescent="0.15">
      <c r="A7" t="s">
        <v>109</v>
      </c>
      <c r="F7" t="s">
        <v>16</v>
      </c>
      <c r="G7" t="s">
        <v>19</v>
      </c>
      <c r="I7" t="s">
        <v>109</v>
      </c>
      <c r="J7" t="s">
        <v>148</v>
      </c>
      <c r="L7" t="s">
        <v>109</v>
      </c>
      <c r="M7" t="s">
        <v>151</v>
      </c>
      <c r="O7" t="s">
        <v>173</v>
      </c>
      <c r="P7">
        <v>2</v>
      </c>
    </row>
    <row r="8" spans="1:16" x14ac:dyDescent="0.15">
      <c r="A8" t="s">
        <v>110</v>
      </c>
      <c r="F8" t="s">
        <v>19</v>
      </c>
      <c r="G8" t="s">
        <v>20</v>
      </c>
      <c r="I8" t="s">
        <v>110</v>
      </c>
      <c r="J8" t="s">
        <v>148</v>
      </c>
      <c r="L8" t="s">
        <v>110</v>
      </c>
      <c r="M8" t="s">
        <v>151</v>
      </c>
      <c r="O8" t="s">
        <v>174</v>
      </c>
      <c r="P8">
        <v>2</v>
      </c>
    </row>
    <row r="9" spans="1:16" x14ac:dyDescent="0.15">
      <c r="A9" t="s">
        <v>111</v>
      </c>
      <c r="F9" t="s">
        <v>20</v>
      </c>
      <c r="G9" t="s">
        <v>142</v>
      </c>
      <c r="I9" t="s">
        <v>111</v>
      </c>
      <c r="J9" t="s">
        <v>148</v>
      </c>
      <c r="L9" t="s">
        <v>111</v>
      </c>
      <c r="M9" t="s">
        <v>151</v>
      </c>
      <c r="O9" t="s">
        <v>175</v>
      </c>
      <c r="P9">
        <v>2</v>
      </c>
    </row>
    <row r="10" spans="1:16" x14ac:dyDescent="0.15">
      <c r="A10" t="s">
        <v>112</v>
      </c>
      <c r="G10" t="s">
        <v>143</v>
      </c>
      <c r="I10" t="s">
        <v>112</v>
      </c>
      <c r="J10" t="s">
        <v>148</v>
      </c>
      <c r="L10" t="s">
        <v>112</v>
      </c>
      <c r="M10" t="s">
        <v>151</v>
      </c>
    </row>
    <row r="11" spans="1:16" x14ac:dyDescent="0.15">
      <c r="A11" t="s">
        <v>113</v>
      </c>
      <c r="G11" t="s">
        <v>144</v>
      </c>
      <c r="I11" t="s">
        <v>113</v>
      </c>
      <c r="J11" t="s">
        <v>148</v>
      </c>
      <c r="L11" t="s">
        <v>113</v>
      </c>
      <c r="M11" t="s">
        <v>151</v>
      </c>
    </row>
    <row r="12" spans="1:16" x14ac:dyDescent="0.15">
      <c r="A12" t="s">
        <v>107</v>
      </c>
      <c r="I12" t="s">
        <v>107</v>
      </c>
      <c r="J12" t="s">
        <v>148</v>
      </c>
      <c r="L12" t="s">
        <v>107</v>
      </c>
      <c r="M12" t="s">
        <v>152</v>
      </c>
    </row>
    <row r="13" spans="1:16" x14ac:dyDescent="0.15">
      <c r="A13" t="s">
        <v>43</v>
      </c>
      <c r="I13" t="s">
        <v>43</v>
      </c>
      <c r="J13" t="s">
        <v>148</v>
      </c>
      <c r="L13" t="s">
        <v>43</v>
      </c>
      <c r="M13" t="s">
        <v>152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view="pageBreakPreview" topLeftCell="A10" zoomScale="85" zoomScaleNormal="100" zoomScaleSheetLayoutView="85" workbookViewId="0">
      <selection activeCell="B13" sqref="B13:G13"/>
    </sheetView>
  </sheetViews>
  <sheetFormatPr defaultRowHeight="13.5" x14ac:dyDescent="0.15"/>
  <cols>
    <col min="1" max="1" width="8.125" style="4" customWidth="1"/>
    <col min="2" max="2" width="8.25" style="4" customWidth="1"/>
    <col min="3" max="3" width="10.375" style="4" customWidth="1"/>
    <col min="4" max="18" width="13.75" style="4" customWidth="1"/>
    <col min="19" max="19" width="7.25" style="4" customWidth="1"/>
    <col min="20" max="20" width="8.25" style="4" customWidth="1"/>
    <col min="21" max="21" width="6.625" style="4" customWidth="1"/>
    <col min="22" max="22" width="7.875" style="4" customWidth="1"/>
    <col min="23" max="23" width="8.375" style="4" customWidth="1"/>
    <col min="24" max="25" width="7.75" style="4" customWidth="1"/>
    <col min="26" max="26" width="8.25" style="4" customWidth="1"/>
    <col min="27" max="27" width="7.5" style="4" customWidth="1"/>
    <col min="28" max="28" width="7.875" style="4" customWidth="1"/>
    <col min="29" max="29" width="8.25" style="4" customWidth="1"/>
    <col min="30" max="30" width="7.625" style="4" customWidth="1"/>
    <col min="31" max="31" width="7.75" style="4" customWidth="1"/>
    <col min="32" max="32" width="2.375" style="4" customWidth="1"/>
    <col min="33" max="16384" width="9" style="4"/>
  </cols>
  <sheetData>
    <row r="1" spans="1:32" ht="36" customHeight="1" thickBot="1" x14ac:dyDescent="0.25">
      <c r="A1" s="191" t="s">
        <v>200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59"/>
      <c r="P1" s="159"/>
      <c r="Q1" s="99" t="s">
        <v>44</v>
      </c>
      <c r="R1" s="98">
        <v>0.1</v>
      </c>
    </row>
    <row r="2" spans="1:32" s="2" customFormat="1" ht="31.5" customHeight="1" x14ac:dyDescent="0.15">
      <c r="A2" s="193" t="s">
        <v>0</v>
      </c>
      <c r="B2" s="194"/>
      <c r="C2" s="195"/>
      <c r="D2" s="202" t="s">
        <v>102</v>
      </c>
      <c r="E2" s="203"/>
      <c r="F2" s="202" t="s">
        <v>101</v>
      </c>
      <c r="G2" s="203"/>
      <c r="H2" s="202" t="s">
        <v>100</v>
      </c>
      <c r="I2" s="203"/>
      <c r="J2" s="202" t="s">
        <v>99</v>
      </c>
      <c r="K2" s="204"/>
      <c r="L2" s="205" t="s">
        <v>45</v>
      </c>
      <c r="M2" s="204"/>
      <c r="N2" s="203"/>
      <c r="O2" s="202" t="s">
        <v>98</v>
      </c>
      <c r="P2" s="203"/>
      <c r="Q2" s="202" t="s">
        <v>43</v>
      </c>
      <c r="R2" s="203"/>
      <c r="S2" s="51"/>
      <c r="T2" s="225" t="s">
        <v>97</v>
      </c>
      <c r="U2" s="226"/>
      <c r="V2" s="227"/>
      <c r="W2" s="225" t="s">
        <v>96</v>
      </c>
      <c r="X2" s="226"/>
      <c r="Y2" s="227"/>
      <c r="Z2" s="225" t="s">
        <v>95</v>
      </c>
      <c r="AA2" s="226"/>
      <c r="AB2" s="227"/>
      <c r="AC2" s="225" t="s">
        <v>94</v>
      </c>
      <c r="AD2" s="226"/>
      <c r="AE2" s="228"/>
      <c r="AF2" s="1"/>
    </row>
    <row r="3" spans="1:32" ht="17.25" customHeight="1" x14ac:dyDescent="0.15">
      <c r="A3" s="196"/>
      <c r="B3" s="197"/>
      <c r="C3" s="198"/>
      <c r="D3" s="106" t="s">
        <v>41</v>
      </c>
      <c r="E3" s="161" t="s">
        <v>42</v>
      </c>
      <c r="F3" s="106" t="s">
        <v>41</v>
      </c>
      <c r="G3" s="161" t="s">
        <v>42</v>
      </c>
      <c r="H3" s="106" t="s">
        <v>41</v>
      </c>
      <c r="I3" s="161" t="s">
        <v>42</v>
      </c>
      <c r="J3" s="106" t="s">
        <v>41</v>
      </c>
      <c r="K3" s="161" t="s">
        <v>42</v>
      </c>
      <c r="L3" s="106" t="s">
        <v>41</v>
      </c>
      <c r="M3" s="208" t="s">
        <v>42</v>
      </c>
      <c r="N3" s="209"/>
      <c r="O3" s="101" t="s">
        <v>41</v>
      </c>
      <c r="P3" s="161" t="s">
        <v>42</v>
      </c>
      <c r="Q3" s="106" t="s">
        <v>41</v>
      </c>
      <c r="R3" s="161" t="s">
        <v>42</v>
      </c>
      <c r="S3" s="52"/>
      <c r="T3" s="3" t="s">
        <v>93</v>
      </c>
      <c r="U3" s="222" t="s">
        <v>91</v>
      </c>
      <c r="V3" s="223"/>
      <c r="W3" s="3" t="s">
        <v>93</v>
      </c>
      <c r="X3" s="222" t="s">
        <v>91</v>
      </c>
      <c r="Y3" s="223"/>
      <c r="Z3" s="3" t="s">
        <v>93</v>
      </c>
      <c r="AA3" s="222" t="s">
        <v>91</v>
      </c>
      <c r="AB3" s="223"/>
      <c r="AC3" s="3" t="s">
        <v>92</v>
      </c>
      <c r="AD3" s="222" t="s">
        <v>91</v>
      </c>
      <c r="AE3" s="224"/>
    </row>
    <row r="4" spans="1:32" ht="16.5" customHeight="1" x14ac:dyDescent="0.15">
      <c r="A4" s="199"/>
      <c r="B4" s="200"/>
      <c r="C4" s="201"/>
      <c r="D4" s="107" t="s">
        <v>38</v>
      </c>
      <c r="E4" s="160" t="s">
        <v>37</v>
      </c>
      <c r="F4" s="107" t="s">
        <v>38</v>
      </c>
      <c r="G4" s="160" t="s">
        <v>37</v>
      </c>
      <c r="H4" s="107" t="s">
        <v>38</v>
      </c>
      <c r="I4" s="160" t="s">
        <v>37</v>
      </c>
      <c r="J4" s="107" t="s">
        <v>38</v>
      </c>
      <c r="K4" s="160" t="s">
        <v>37</v>
      </c>
      <c r="L4" s="107" t="s">
        <v>38</v>
      </c>
      <c r="M4" s="206" t="s">
        <v>37</v>
      </c>
      <c r="N4" s="207"/>
      <c r="O4" s="102" t="s">
        <v>38</v>
      </c>
      <c r="P4" s="160" t="s">
        <v>37</v>
      </c>
      <c r="Q4" s="107" t="s">
        <v>38</v>
      </c>
      <c r="R4" s="160" t="s">
        <v>37</v>
      </c>
      <c r="S4" s="53"/>
      <c r="T4" s="7" t="s">
        <v>38</v>
      </c>
      <c r="U4" s="219" t="s">
        <v>37</v>
      </c>
      <c r="V4" s="220"/>
      <c r="W4" s="5" t="s">
        <v>4</v>
      </c>
      <c r="X4" s="219" t="s">
        <v>37</v>
      </c>
      <c r="Y4" s="220"/>
      <c r="Z4" s="5" t="s">
        <v>4</v>
      </c>
      <c r="AA4" s="219" t="s">
        <v>37</v>
      </c>
      <c r="AB4" s="220"/>
      <c r="AC4" s="5" t="s">
        <v>4</v>
      </c>
      <c r="AD4" s="219" t="s">
        <v>37</v>
      </c>
      <c r="AE4" s="221"/>
    </row>
    <row r="5" spans="1:32" s="9" customFormat="1" ht="27" customHeight="1" x14ac:dyDescent="0.15">
      <c r="A5" s="232" t="s">
        <v>5</v>
      </c>
      <c r="B5" s="210" t="s">
        <v>6</v>
      </c>
      <c r="C5" s="213" t="s">
        <v>72</v>
      </c>
      <c r="D5" s="141">
        <f t="shared" ref="D5:P5" si="0">ROUNDDOWN(-D6*$R$1-D6,3)</f>
        <v>1144</v>
      </c>
      <c r="E5" s="105">
        <f t="shared" si="0"/>
        <v>118.8</v>
      </c>
      <c r="F5" s="142">
        <f t="shared" si="0"/>
        <v>569.79999999999995</v>
      </c>
      <c r="G5" s="143">
        <f t="shared" si="0"/>
        <v>60.5</v>
      </c>
      <c r="H5" s="142">
        <f t="shared" si="0"/>
        <v>1229.8</v>
      </c>
      <c r="I5" s="143">
        <f t="shared" si="0"/>
        <v>135.30000000000001</v>
      </c>
      <c r="J5" s="141">
        <f t="shared" si="0"/>
        <v>825</v>
      </c>
      <c r="K5" s="140">
        <f t="shared" si="0"/>
        <v>90.2</v>
      </c>
      <c r="L5" s="76">
        <f t="shared" si="0"/>
        <v>1650</v>
      </c>
      <c r="M5" s="119">
        <f t="shared" si="0"/>
        <v>181.5</v>
      </c>
      <c r="N5" s="115">
        <f t="shared" si="0"/>
        <v>231</v>
      </c>
      <c r="O5" s="141">
        <f t="shared" si="0"/>
        <v>937.2</v>
      </c>
      <c r="P5" s="140">
        <f t="shared" si="0"/>
        <v>99</v>
      </c>
      <c r="Q5" s="76">
        <f>ROUNDDOWN(-Q6*$R$1-Q6,0)</f>
        <v>1100</v>
      </c>
      <c r="R5" s="105">
        <f>ROUNDDOWN(-R6*$R$1-R6,3)</f>
        <v>88</v>
      </c>
      <c r="S5" s="54"/>
      <c r="T5" s="13"/>
      <c r="U5" s="11" t="s">
        <v>71</v>
      </c>
      <c r="V5" s="12" t="s">
        <v>70</v>
      </c>
      <c r="W5" s="14"/>
      <c r="X5" s="11" t="s">
        <v>71</v>
      </c>
      <c r="Y5" s="12" t="s">
        <v>70</v>
      </c>
      <c r="Z5" s="14"/>
      <c r="AA5" s="11" t="s">
        <v>71</v>
      </c>
      <c r="AB5" s="12" t="s">
        <v>70</v>
      </c>
      <c r="AC5" s="14"/>
      <c r="AD5" s="11" t="s">
        <v>71</v>
      </c>
      <c r="AE5" s="11" t="s">
        <v>70</v>
      </c>
    </row>
    <row r="6" spans="1:32" s="44" customFormat="1" ht="27" customHeight="1" x14ac:dyDescent="0.15">
      <c r="A6" s="233"/>
      <c r="B6" s="211"/>
      <c r="C6" s="214"/>
      <c r="D6" s="108">
        <v>-1040</v>
      </c>
      <c r="E6" s="78">
        <v>-108</v>
      </c>
      <c r="F6" s="108">
        <v>-518</v>
      </c>
      <c r="G6" s="78">
        <v>-55</v>
      </c>
      <c r="H6" s="108">
        <v>-1118</v>
      </c>
      <c r="I6" s="78">
        <v>-123</v>
      </c>
      <c r="J6" s="147">
        <v>-750</v>
      </c>
      <c r="K6" s="145">
        <v>-82</v>
      </c>
      <c r="L6" s="108" t="s">
        <v>90</v>
      </c>
      <c r="M6" s="79">
        <v>-165</v>
      </c>
      <c r="N6" s="78">
        <v>-210</v>
      </c>
      <c r="O6" s="103">
        <v>-852</v>
      </c>
      <c r="P6" s="78">
        <v>-90</v>
      </c>
      <c r="Q6" s="108" t="s">
        <v>89</v>
      </c>
      <c r="R6" s="78">
        <v>-80</v>
      </c>
      <c r="S6" s="55"/>
      <c r="T6" s="45">
        <v>1500</v>
      </c>
      <c r="U6" s="47">
        <v>165</v>
      </c>
      <c r="V6" s="46" t="s">
        <v>67</v>
      </c>
      <c r="W6" s="45" t="s">
        <v>69</v>
      </c>
      <c r="X6" s="47" t="s">
        <v>68</v>
      </c>
      <c r="Y6" s="46" t="s">
        <v>67</v>
      </c>
      <c r="Z6" s="45" t="s">
        <v>69</v>
      </c>
      <c r="AA6" s="47" t="s">
        <v>68</v>
      </c>
      <c r="AB6" s="46" t="s">
        <v>67</v>
      </c>
      <c r="AC6" s="45" t="s">
        <v>69</v>
      </c>
      <c r="AD6" s="47" t="s">
        <v>68</v>
      </c>
      <c r="AE6" s="47" t="s">
        <v>67</v>
      </c>
    </row>
    <row r="7" spans="1:32" s="43" customFormat="1" ht="13.5" customHeight="1" x14ac:dyDescent="0.15">
      <c r="A7" s="233"/>
      <c r="B7" s="212"/>
      <c r="C7" s="215"/>
      <c r="D7" s="109" t="s">
        <v>40</v>
      </c>
      <c r="E7" s="80" t="s">
        <v>40</v>
      </c>
      <c r="F7" s="109" t="s">
        <v>40</v>
      </c>
      <c r="G7" s="80" t="s">
        <v>40</v>
      </c>
      <c r="H7" s="109" t="s">
        <v>40</v>
      </c>
      <c r="I7" s="80" t="s">
        <v>40</v>
      </c>
      <c r="J7" s="148" t="s">
        <v>40</v>
      </c>
      <c r="K7" s="146" t="s">
        <v>40</v>
      </c>
      <c r="L7" s="118" t="s">
        <v>40</v>
      </c>
      <c r="M7" s="81" t="s">
        <v>40</v>
      </c>
      <c r="N7" s="80" t="s">
        <v>40</v>
      </c>
      <c r="O7" s="104" t="s">
        <v>40</v>
      </c>
      <c r="P7" s="80" t="s">
        <v>40</v>
      </c>
      <c r="Q7" s="109" t="s">
        <v>40</v>
      </c>
      <c r="R7" s="80" t="s">
        <v>40</v>
      </c>
      <c r="S7" s="56"/>
      <c r="T7" s="48" t="s">
        <v>40</v>
      </c>
      <c r="U7" s="50" t="s">
        <v>40</v>
      </c>
      <c r="V7" s="49" t="s">
        <v>40</v>
      </c>
      <c r="W7" s="48" t="s">
        <v>40</v>
      </c>
      <c r="X7" s="50" t="s">
        <v>40</v>
      </c>
      <c r="Y7" s="49" t="s">
        <v>40</v>
      </c>
      <c r="Z7" s="48" t="s">
        <v>40</v>
      </c>
      <c r="AA7" s="50" t="s">
        <v>40</v>
      </c>
      <c r="AB7" s="49" t="s">
        <v>40</v>
      </c>
      <c r="AC7" s="48" t="s">
        <v>40</v>
      </c>
      <c r="AD7" s="50" t="s">
        <v>40</v>
      </c>
      <c r="AE7" s="50" t="s">
        <v>40</v>
      </c>
    </row>
    <row r="8" spans="1:32" s="9" customFormat="1" ht="27" customHeight="1" x14ac:dyDescent="0.15">
      <c r="A8" s="233"/>
      <c r="B8" s="235" t="s">
        <v>8</v>
      </c>
      <c r="C8" s="213" t="s">
        <v>84</v>
      </c>
      <c r="D8" s="141">
        <f t="shared" ref="D8:K8" si="1">ROUNDDOWN(-D9*$R$1-D9,3)</f>
        <v>2376</v>
      </c>
      <c r="E8" s="105">
        <f t="shared" si="1"/>
        <v>125.4</v>
      </c>
      <c r="F8" s="142">
        <f t="shared" si="1"/>
        <v>1265</v>
      </c>
      <c r="G8" s="105">
        <f t="shared" si="1"/>
        <v>64.900000000000006</v>
      </c>
      <c r="H8" s="142">
        <f t="shared" si="1"/>
        <v>2675.2</v>
      </c>
      <c r="I8" s="105">
        <f t="shared" si="1"/>
        <v>140.80000000000001</v>
      </c>
      <c r="J8" s="153">
        <f t="shared" si="1"/>
        <v>3509</v>
      </c>
      <c r="K8" s="140">
        <f t="shared" si="1"/>
        <v>90.2</v>
      </c>
      <c r="L8" s="100">
        <f>ROUNDDOWN(-L9*$R$1-L9,0)</f>
        <v>1815</v>
      </c>
      <c r="M8" s="119">
        <f>ROUNDDOWN(-M9*$R$1-M9,3)</f>
        <v>231</v>
      </c>
      <c r="N8" s="115">
        <f>ROUNDDOWN(-N9*$R$1-N9,3)</f>
        <v>275</v>
      </c>
      <c r="O8" s="142">
        <f>ROUNDDOWN(-O9*$R$1-O9,3)</f>
        <v>1963.5</v>
      </c>
      <c r="P8" s="143">
        <f>ROUNDDOWN(-P9*$R$1-P9,3)</f>
        <v>104.5</v>
      </c>
      <c r="Q8" s="76">
        <f>ROUNDDOWN(-Q9*$R$1-Q9,0)</f>
        <v>2200</v>
      </c>
      <c r="R8" s="105">
        <f>ROUNDDOWN(-R9*$R$1-R9,3)</f>
        <v>110</v>
      </c>
      <c r="S8" s="54"/>
      <c r="T8" s="15" t="s">
        <v>83</v>
      </c>
      <c r="U8" s="11" t="s">
        <v>88</v>
      </c>
      <c r="V8" s="12" t="s">
        <v>87</v>
      </c>
      <c r="W8" s="10" t="s">
        <v>83</v>
      </c>
      <c r="X8" s="11" t="s">
        <v>88</v>
      </c>
      <c r="Y8" s="12" t="s">
        <v>87</v>
      </c>
      <c r="Z8" s="10" t="s">
        <v>83</v>
      </c>
      <c r="AA8" s="11" t="s">
        <v>88</v>
      </c>
      <c r="AB8" s="12" t="s">
        <v>87</v>
      </c>
      <c r="AC8" s="10" t="s">
        <v>83</v>
      </c>
      <c r="AD8" s="11" t="s">
        <v>88</v>
      </c>
      <c r="AE8" s="11" t="s">
        <v>87</v>
      </c>
    </row>
    <row r="9" spans="1:32" s="9" customFormat="1" ht="27" customHeight="1" x14ac:dyDescent="0.15">
      <c r="A9" s="233"/>
      <c r="B9" s="236"/>
      <c r="C9" s="214"/>
      <c r="D9" s="108">
        <v>-2160</v>
      </c>
      <c r="E9" s="78">
        <v>-114</v>
      </c>
      <c r="F9" s="108">
        <v>-1150</v>
      </c>
      <c r="G9" s="78">
        <v>-59</v>
      </c>
      <c r="H9" s="108">
        <v>-2432</v>
      </c>
      <c r="I9" s="78">
        <v>-128</v>
      </c>
      <c r="J9" s="147">
        <v>-3190</v>
      </c>
      <c r="K9" s="145">
        <v>-82</v>
      </c>
      <c r="L9" s="108">
        <v>-1650</v>
      </c>
      <c r="M9" s="79">
        <v>-210</v>
      </c>
      <c r="N9" s="78">
        <v>-250</v>
      </c>
      <c r="O9" s="147">
        <v>-1785</v>
      </c>
      <c r="P9" s="145">
        <v>-95</v>
      </c>
      <c r="Q9" s="108">
        <v>-2000</v>
      </c>
      <c r="R9" s="78">
        <v>-100</v>
      </c>
      <c r="S9" s="57"/>
      <c r="T9" s="21" t="s">
        <v>86</v>
      </c>
      <c r="U9" s="36" t="s">
        <v>67</v>
      </c>
      <c r="V9" s="22" t="s">
        <v>73</v>
      </c>
      <c r="W9" s="21" t="s">
        <v>86</v>
      </c>
      <c r="X9" s="36" t="s">
        <v>67</v>
      </c>
      <c r="Y9" s="22" t="s">
        <v>73</v>
      </c>
      <c r="Z9" s="21" t="s">
        <v>86</v>
      </c>
      <c r="AA9" s="36" t="s">
        <v>67</v>
      </c>
      <c r="AB9" s="22" t="s">
        <v>73</v>
      </c>
      <c r="AC9" s="21" t="s">
        <v>86</v>
      </c>
      <c r="AD9" s="36" t="s">
        <v>67</v>
      </c>
      <c r="AE9" s="36" t="s">
        <v>73</v>
      </c>
    </row>
    <row r="10" spans="1:32" s="9" customFormat="1" ht="13.5" customHeight="1" x14ac:dyDescent="0.15">
      <c r="A10" s="233"/>
      <c r="B10" s="237"/>
      <c r="C10" s="215"/>
      <c r="D10" s="109" t="s">
        <v>40</v>
      </c>
      <c r="E10" s="80" t="s">
        <v>40</v>
      </c>
      <c r="F10" s="109" t="s">
        <v>40</v>
      </c>
      <c r="G10" s="80" t="s">
        <v>40</v>
      </c>
      <c r="H10" s="109" t="s">
        <v>40</v>
      </c>
      <c r="I10" s="80" t="s">
        <v>40</v>
      </c>
      <c r="J10" s="148" t="s">
        <v>40</v>
      </c>
      <c r="K10" s="146" t="s">
        <v>40</v>
      </c>
      <c r="L10" s="109" t="s">
        <v>40</v>
      </c>
      <c r="M10" s="81" t="s">
        <v>40</v>
      </c>
      <c r="N10" s="80" t="s">
        <v>40</v>
      </c>
      <c r="O10" s="148" t="s">
        <v>40</v>
      </c>
      <c r="P10" s="146" t="s">
        <v>40</v>
      </c>
      <c r="Q10" s="109" t="s">
        <v>40</v>
      </c>
      <c r="R10" s="80" t="s">
        <v>40</v>
      </c>
      <c r="S10" s="57"/>
      <c r="T10" s="29"/>
      <c r="U10" s="40"/>
      <c r="V10" s="28"/>
      <c r="W10" s="29"/>
      <c r="X10" s="40"/>
      <c r="Y10" s="28"/>
      <c r="Z10" s="29"/>
      <c r="AA10" s="40"/>
      <c r="AB10" s="28"/>
      <c r="AC10" s="29"/>
      <c r="AD10" s="40"/>
      <c r="AE10" s="40"/>
    </row>
    <row r="11" spans="1:32" s="9" customFormat="1" ht="27" customHeight="1" x14ac:dyDescent="0.15">
      <c r="A11" s="233"/>
      <c r="B11" s="235" t="s">
        <v>85</v>
      </c>
      <c r="C11" s="213" t="s">
        <v>84</v>
      </c>
      <c r="D11" s="141">
        <f t="shared" ref="D11:K11" si="2">ROUNDDOWN(-D12*$R$1-D12,3)</f>
        <v>2288</v>
      </c>
      <c r="E11" s="105">
        <f t="shared" si="2"/>
        <v>118.8</v>
      </c>
      <c r="F11" s="142">
        <f t="shared" si="2"/>
        <v>1144</v>
      </c>
      <c r="G11" s="105">
        <f t="shared" si="2"/>
        <v>60.5</v>
      </c>
      <c r="H11" s="142">
        <f t="shared" si="2"/>
        <v>2545.4</v>
      </c>
      <c r="I11" s="105">
        <f t="shared" si="2"/>
        <v>135.30000000000001</v>
      </c>
      <c r="J11" s="153">
        <f t="shared" si="2"/>
        <v>2321</v>
      </c>
      <c r="K11" s="140">
        <f t="shared" si="2"/>
        <v>90.2</v>
      </c>
      <c r="L11" s="76">
        <f>ROUNDDOWN(-L12*$R$1-L12,0)</f>
        <v>1650</v>
      </c>
      <c r="M11" s="119">
        <f>ROUNDDOWN(-M12*$R$1-M12,3)</f>
        <v>198</v>
      </c>
      <c r="N11" s="115">
        <f>ROUNDDOWN(-N12*$R$1-N12,3)</f>
        <v>247.5</v>
      </c>
      <c r="O11" s="149">
        <f>ROUNDDOWN(-O12*$R$1-O12,3)</f>
        <v>1870</v>
      </c>
      <c r="P11" s="140">
        <f>ROUNDDOWN(-P12*$R$1-P12,3)</f>
        <v>99</v>
      </c>
      <c r="Q11" s="76">
        <f>ROUNDDOWN(-Q12*$R$1-Q12,0)</f>
        <v>2200</v>
      </c>
      <c r="R11" s="105">
        <f>ROUNDDOWN(-R12*$R$1-R12,3)</f>
        <v>110</v>
      </c>
      <c r="S11" s="54"/>
      <c r="T11" s="15" t="s">
        <v>83</v>
      </c>
      <c r="U11" s="11" t="s">
        <v>71</v>
      </c>
      <c r="V11" s="12" t="s">
        <v>70</v>
      </c>
      <c r="W11" s="10" t="s">
        <v>83</v>
      </c>
      <c r="X11" s="11" t="s">
        <v>71</v>
      </c>
      <c r="Y11" s="12" t="s">
        <v>70</v>
      </c>
      <c r="Z11" s="10" t="s">
        <v>83</v>
      </c>
      <c r="AA11" s="11" t="s">
        <v>71</v>
      </c>
      <c r="AB11" s="12" t="s">
        <v>70</v>
      </c>
      <c r="AC11" s="10" t="s">
        <v>83</v>
      </c>
      <c r="AD11" s="11" t="s">
        <v>71</v>
      </c>
      <c r="AE11" s="11" t="s">
        <v>70</v>
      </c>
    </row>
    <row r="12" spans="1:32" ht="27" customHeight="1" x14ac:dyDescent="0.15">
      <c r="A12" s="233"/>
      <c r="B12" s="236"/>
      <c r="C12" s="214"/>
      <c r="D12" s="108">
        <v>-2080</v>
      </c>
      <c r="E12" s="78">
        <v>-108</v>
      </c>
      <c r="F12" s="108">
        <v>-1040</v>
      </c>
      <c r="G12" s="78">
        <v>-55</v>
      </c>
      <c r="H12" s="108">
        <v>-2314</v>
      </c>
      <c r="I12" s="78">
        <v>-123</v>
      </c>
      <c r="J12" s="147">
        <v>-2110</v>
      </c>
      <c r="K12" s="145">
        <v>-82</v>
      </c>
      <c r="L12" s="108">
        <v>-1500</v>
      </c>
      <c r="M12" s="79">
        <v>-180</v>
      </c>
      <c r="N12" s="78">
        <v>-225</v>
      </c>
      <c r="O12" s="147">
        <v>-1700</v>
      </c>
      <c r="P12" s="145">
        <v>-90</v>
      </c>
      <c r="Q12" s="108">
        <v>-2000</v>
      </c>
      <c r="R12" s="78">
        <v>-100</v>
      </c>
      <c r="S12" s="57"/>
      <c r="T12" s="21" t="s">
        <v>69</v>
      </c>
      <c r="U12" s="36" t="s">
        <v>82</v>
      </c>
      <c r="V12" s="22" t="s">
        <v>81</v>
      </c>
      <c r="W12" s="21" t="s">
        <v>69</v>
      </c>
      <c r="X12" s="36" t="s">
        <v>82</v>
      </c>
      <c r="Y12" s="22" t="s">
        <v>81</v>
      </c>
      <c r="Z12" s="21" t="s">
        <v>69</v>
      </c>
      <c r="AA12" s="36" t="s">
        <v>82</v>
      </c>
      <c r="AB12" s="22" t="s">
        <v>81</v>
      </c>
      <c r="AC12" s="21" t="s">
        <v>69</v>
      </c>
      <c r="AD12" s="36" t="s">
        <v>82</v>
      </c>
      <c r="AE12" s="36" t="s">
        <v>81</v>
      </c>
    </row>
    <row r="13" spans="1:32" ht="13.5" customHeight="1" x14ac:dyDescent="0.15">
      <c r="A13" s="233"/>
      <c r="B13" s="237"/>
      <c r="C13" s="215"/>
      <c r="D13" s="109" t="s">
        <v>40</v>
      </c>
      <c r="E13" s="80" t="s">
        <v>40</v>
      </c>
      <c r="F13" s="109" t="s">
        <v>40</v>
      </c>
      <c r="G13" s="80" t="s">
        <v>40</v>
      </c>
      <c r="H13" s="109" t="s">
        <v>40</v>
      </c>
      <c r="I13" s="80" t="s">
        <v>40</v>
      </c>
      <c r="J13" s="148" t="s">
        <v>40</v>
      </c>
      <c r="K13" s="146" t="s">
        <v>40</v>
      </c>
      <c r="L13" s="118" t="s">
        <v>40</v>
      </c>
      <c r="M13" s="81" t="s">
        <v>40</v>
      </c>
      <c r="N13" s="80" t="s">
        <v>40</v>
      </c>
      <c r="O13" s="148" t="s">
        <v>40</v>
      </c>
      <c r="P13" s="146" t="s">
        <v>40</v>
      </c>
      <c r="Q13" s="109" t="s">
        <v>40</v>
      </c>
      <c r="R13" s="80" t="s">
        <v>40</v>
      </c>
      <c r="S13" s="57"/>
      <c r="T13" s="29"/>
      <c r="U13" s="40"/>
      <c r="V13" s="28"/>
      <c r="W13" s="29"/>
      <c r="X13" s="40"/>
      <c r="Y13" s="28"/>
      <c r="Z13" s="29"/>
      <c r="AA13" s="40"/>
      <c r="AB13" s="28"/>
      <c r="AC13" s="29"/>
      <c r="AD13" s="40"/>
      <c r="AE13" s="40"/>
    </row>
    <row r="14" spans="1:32" s="9" customFormat="1" ht="27" customHeight="1" x14ac:dyDescent="0.15">
      <c r="A14" s="233"/>
      <c r="B14" s="210" t="s">
        <v>11</v>
      </c>
      <c r="C14" s="213" t="s">
        <v>80</v>
      </c>
      <c r="D14" s="144">
        <f t="shared" ref="D14:K14" si="3">ROUNDDOWN(-D15*$R$1-D15,3)</f>
        <v>22880</v>
      </c>
      <c r="E14" s="105">
        <f t="shared" si="3"/>
        <v>118.8</v>
      </c>
      <c r="F14" s="151">
        <f t="shared" si="3"/>
        <v>5698</v>
      </c>
      <c r="G14" s="105">
        <f t="shared" si="3"/>
        <v>60.5</v>
      </c>
      <c r="H14" s="151">
        <f t="shared" si="3"/>
        <v>26226.2</v>
      </c>
      <c r="I14" s="105">
        <f t="shared" si="3"/>
        <v>135.30000000000001</v>
      </c>
      <c r="J14" s="153">
        <f t="shared" si="3"/>
        <v>7018</v>
      </c>
      <c r="K14" s="140">
        <f t="shared" si="3"/>
        <v>90.2</v>
      </c>
      <c r="L14" s="100">
        <f>ROUNDDOWN(-L15*$R$1-L15,0)</f>
        <v>21945</v>
      </c>
      <c r="M14" s="84" t="s">
        <v>24</v>
      </c>
      <c r="N14" s="115">
        <f>ROUNDDOWN(-N15*$R$1-N15,3)</f>
        <v>231</v>
      </c>
      <c r="O14" s="149">
        <f>ROUNDDOWN(-O15*$R$1-O15,3)</f>
        <v>5623.2</v>
      </c>
      <c r="P14" s="140">
        <f>ROUNDDOWN(-P15*$R$1-P15,3)</f>
        <v>99</v>
      </c>
      <c r="Q14" s="100">
        <f>ROUNDDOWN(-Q15*$R$1-Q15,0)</f>
        <v>11000</v>
      </c>
      <c r="R14" s="105">
        <f>ROUNDDOWN(-R15*$R$1-R15,3)</f>
        <v>110</v>
      </c>
      <c r="S14" s="54"/>
      <c r="T14" s="35" t="s">
        <v>79</v>
      </c>
      <c r="U14" s="11" t="s">
        <v>24</v>
      </c>
      <c r="V14" s="12" t="s">
        <v>78</v>
      </c>
      <c r="W14" s="35" t="s">
        <v>79</v>
      </c>
      <c r="X14" s="11" t="s">
        <v>24</v>
      </c>
      <c r="Y14" s="12" t="s">
        <v>78</v>
      </c>
      <c r="Z14" s="35" t="s">
        <v>79</v>
      </c>
      <c r="AA14" s="11" t="s">
        <v>24</v>
      </c>
      <c r="AB14" s="12" t="s">
        <v>78</v>
      </c>
      <c r="AC14" s="35" t="s">
        <v>79</v>
      </c>
      <c r="AD14" s="11" t="s">
        <v>24</v>
      </c>
      <c r="AE14" s="11" t="s">
        <v>78</v>
      </c>
    </row>
    <row r="15" spans="1:32" ht="27" customHeight="1" x14ac:dyDescent="0.15">
      <c r="A15" s="233"/>
      <c r="B15" s="211"/>
      <c r="C15" s="214"/>
      <c r="D15" s="108">
        <v>-20800</v>
      </c>
      <c r="E15" s="78">
        <v>-108</v>
      </c>
      <c r="F15" s="108">
        <v>-5180</v>
      </c>
      <c r="G15" s="78">
        <v>-55</v>
      </c>
      <c r="H15" s="108">
        <v>-23842</v>
      </c>
      <c r="I15" s="78">
        <v>-123</v>
      </c>
      <c r="J15" s="147">
        <v>-6380</v>
      </c>
      <c r="K15" s="145">
        <v>-82</v>
      </c>
      <c r="L15" s="108">
        <v>-19950</v>
      </c>
      <c r="M15" s="82"/>
      <c r="N15" s="78">
        <v>-210</v>
      </c>
      <c r="O15" s="147">
        <v>-5112</v>
      </c>
      <c r="P15" s="145">
        <v>-90</v>
      </c>
      <c r="Q15" s="108">
        <v>-10000</v>
      </c>
      <c r="R15" s="78">
        <v>-100</v>
      </c>
      <c r="S15" s="57"/>
      <c r="T15" s="21" t="s">
        <v>77</v>
      </c>
      <c r="U15" s="36"/>
      <c r="V15" s="22" t="s">
        <v>67</v>
      </c>
      <c r="W15" s="21" t="s">
        <v>77</v>
      </c>
      <c r="X15" s="36"/>
      <c r="Y15" s="22" t="s">
        <v>67</v>
      </c>
      <c r="Z15" s="21" t="s">
        <v>77</v>
      </c>
      <c r="AA15" s="36"/>
      <c r="AB15" s="22" t="s">
        <v>67</v>
      </c>
      <c r="AC15" s="21" t="s">
        <v>77</v>
      </c>
      <c r="AD15" s="36"/>
      <c r="AE15" s="36" t="s">
        <v>67</v>
      </c>
    </row>
    <row r="16" spans="1:32" ht="13.5" customHeight="1" x14ac:dyDescent="0.15">
      <c r="A16" s="233"/>
      <c r="B16" s="212"/>
      <c r="C16" s="215"/>
      <c r="D16" s="109" t="s">
        <v>40</v>
      </c>
      <c r="E16" s="80" t="s">
        <v>40</v>
      </c>
      <c r="F16" s="109" t="s">
        <v>40</v>
      </c>
      <c r="G16" s="80" t="s">
        <v>40</v>
      </c>
      <c r="H16" s="109" t="s">
        <v>40</v>
      </c>
      <c r="I16" s="80" t="s">
        <v>40</v>
      </c>
      <c r="J16" s="148" t="s">
        <v>40</v>
      </c>
      <c r="K16" s="146" t="s">
        <v>40</v>
      </c>
      <c r="L16" s="109" t="s">
        <v>40</v>
      </c>
      <c r="M16" s="83" t="s">
        <v>40</v>
      </c>
      <c r="N16" s="80" t="s">
        <v>40</v>
      </c>
      <c r="O16" s="148" t="s">
        <v>40</v>
      </c>
      <c r="P16" s="146" t="s">
        <v>40</v>
      </c>
      <c r="Q16" s="109" t="s">
        <v>40</v>
      </c>
      <c r="R16" s="80" t="s">
        <v>40</v>
      </c>
      <c r="S16" s="57"/>
      <c r="T16" s="29"/>
      <c r="U16" s="40"/>
      <c r="V16" s="28"/>
      <c r="W16" s="29"/>
      <c r="X16" s="40"/>
      <c r="Y16" s="28"/>
      <c r="Z16" s="29"/>
      <c r="AA16" s="40"/>
      <c r="AB16" s="28"/>
      <c r="AC16" s="29"/>
      <c r="AD16" s="40"/>
      <c r="AE16" s="40"/>
    </row>
    <row r="17" spans="1:31" s="9" customFormat="1" ht="27" customHeight="1" x14ac:dyDescent="0.15">
      <c r="A17" s="233"/>
      <c r="B17" s="210" t="s">
        <v>13</v>
      </c>
      <c r="C17" s="213" t="s">
        <v>76</v>
      </c>
      <c r="D17" s="141">
        <f t="shared" ref="D17:K17" si="4">ROUNDDOWN(-D18*$R$1-D18,3)</f>
        <v>4752</v>
      </c>
      <c r="E17" s="105">
        <f t="shared" si="4"/>
        <v>125.4</v>
      </c>
      <c r="F17" s="142">
        <f t="shared" si="4"/>
        <v>2530</v>
      </c>
      <c r="G17" s="105">
        <f t="shared" si="4"/>
        <v>64.900000000000006</v>
      </c>
      <c r="H17" s="142">
        <f t="shared" si="4"/>
        <v>5434</v>
      </c>
      <c r="I17" s="105">
        <f t="shared" si="4"/>
        <v>140.80000000000001</v>
      </c>
      <c r="J17" s="153">
        <f t="shared" si="4"/>
        <v>2321</v>
      </c>
      <c r="K17" s="152">
        <f t="shared" si="4"/>
        <v>90.2</v>
      </c>
      <c r="L17" s="76">
        <f>ROUNDDOWN(-L18*$R$1-L18,0)</f>
        <v>9185</v>
      </c>
      <c r="M17" s="84" t="s">
        <v>24</v>
      </c>
      <c r="N17" s="115">
        <f>ROUNDDOWN(-N18*$R$1-N18,3)</f>
        <v>275</v>
      </c>
      <c r="O17" s="149">
        <f>ROUNDDOWN(-O18*$R$1-O18,3)</f>
        <v>3927</v>
      </c>
      <c r="P17" s="140">
        <f>ROUNDDOWN(-P18*$R$1-P18,3)</f>
        <v>104.5</v>
      </c>
      <c r="Q17" s="76">
        <f>ROUNDDOWN(-Q18*$R$1-Q18,0)</f>
        <v>4400</v>
      </c>
      <c r="R17" s="105">
        <f>ROUNDDOWN(-R18*$R$1-R18,3)</f>
        <v>132</v>
      </c>
      <c r="S17" s="54"/>
      <c r="T17" s="8"/>
      <c r="U17" s="11" t="s">
        <v>24</v>
      </c>
      <c r="V17" s="12" t="s">
        <v>75</v>
      </c>
      <c r="W17" s="14"/>
      <c r="X17" s="11" t="s">
        <v>24</v>
      </c>
      <c r="Y17" s="12" t="s">
        <v>75</v>
      </c>
      <c r="Z17" s="14"/>
      <c r="AA17" s="11" t="s">
        <v>24</v>
      </c>
      <c r="AB17" s="12" t="s">
        <v>75</v>
      </c>
      <c r="AC17" s="14"/>
      <c r="AD17" s="11" t="s">
        <v>24</v>
      </c>
      <c r="AE17" s="11" t="s">
        <v>75</v>
      </c>
    </row>
    <row r="18" spans="1:31" ht="27" customHeight="1" x14ac:dyDescent="0.15">
      <c r="A18" s="233"/>
      <c r="B18" s="211"/>
      <c r="C18" s="214"/>
      <c r="D18" s="108">
        <v>-4320</v>
      </c>
      <c r="E18" s="78">
        <v>-114</v>
      </c>
      <c r="F18" s="108">
        <v>-2300</v>
      </c>
      <c r="G18" s="78">
        <v>-59</v>
      </c>
      <c r="H18" s="108">
        <v>-4940</v>
      </c>
      <c r="I18" s="78">
        <v>-128</v>
      </c>
      <c r="J18" s="147">
        <v>-2110</v>
      </c>
      <c r="K18" s="145">
        <v>-82</v>
      </c>
      <c r="L18" s="108">
        <v>-8350</v>
      </c>
      <c r="M18" s="154"/>
      <c r="N18" s="78">
        <v>-250</v>
      </c>
      <c r="O18" s="147">
        <v>-3570</v>
      </c>
      <c r="P18" s="145">
        <v>-95</v>
      </c>
      <c r="Q18" s="108">
        <v>-4000</v>
      </c>
      <c r="R18" s="78">
        <v>-120</v>
      </c>
      <c r="S18" s="57"/>
      <c r="T18" s="21" t="s">
        <v>74</v>
      </c>
      <c r="U18" s="36"/>
      <c r="V18" s="22" t="s">
        <v>73</v>
      </c>
      <c r="W18" s="21" t="s">
        <v>74</v>
      </c>
      <c r="X18" s="36"/>
      <c r="Y18" s="22" t="s">
        <v>73</v>
      </c>
      <c r="Z18" s="21" t="s">
        <v>74</v>
      </c>
      <c r="AA18" s="36"/>
      <c r="AB18" s="22" t="s">
        <v>73</v>
      </c>
      <c r="AC18" s="21" t="s">
        <v>74</v>
      </c>
      <c r="AD18" s="36"/>
      <c r="AE18" s="36" t="s">
        <v>73</v>
      </c>
    </row>
    <row r="19" spans="1:31" ht="14.25" customHeight="1" x14ac:dyDescent="0.15">
      <c r="A19" s="234"/>
      <c r="B19" s="212"/>
      <c r="C19" s="215"/>
      <c r="D19" s="109" t="s">
        <v>40</v>
      </c>
      <c r="E19" s="80" t="s">
        <v>40</v>
      </c>
      <c r="F19" s="109" t="s">
        <v>40</v>
      </c>
      <c r="G19" s="80" t="s">
        <v>40</v>
      </c>
      <c r="H19" s="109" t="s">
        <v>40</v>
      </c>
      <c r="I19" s="80" t="s">
        <v>40</v>
      </c>
      <c r="J19" s="148" t="s">
        <v>40</v>
      </c>
      <c r="K19" s="146" t="s">
        <v>40</v>
      </c>
      <c r="L19" s="109" t="s">
        <v>40</v>
      </c>
      <c r="M19" s="83" t="s">
        <v>40</v>
      </c>
      <c r="N19" s="80" t="s">
        <v>40</v>
      </c>
      <c r="O19" s="148" t="s">
        <v>40</v>
      </c>
      <c r="P19" s="146" t="s">
        <v>40</v>
      </c>
      <c r="Q19" s="109" t="s">
        <v>40</v>
      </c>
      <c r="R19" s="80" t="s">
        <v>40</v>
      </c>
      <c r="S19" s="57"/>
      <c r="T19" s="29"/>
      <c r="U19" s="40"/>
      <c r="V19" s="28"/>
      <c r="W19" s="29"/>
      <c r="X19" s="40"/>
      <c r="Y19" s="28"/>
      <c r="Z19" s="29"/>
      <c r="AA19" s="40"/>
      <c r="AB19" s="28"/>
      <c r="AC19" s="29"/>
      <c r="AD19" s="40"/>
      <c r="AE19" s="40"/>
    </row>
    <row r="20" spans="1:31" ht="27" customHeight="1" x14ac:dyDescent="0.15">
      <c r="A20" s="229" t="s">
        <v>15</v>
      </c>
      <c r="B20" s="210" t="s">
        <v>6</v>
      </c>
      <c r="C20" s="213" t="s">
        <v>72</v>
      </c>
      <c r="D20" s="141">
        <f t="shared" ref="D20:K20" si="5">ROUNDDOWN(-D21*$R$1-D21,3)</f>
        <v>1078</v>
      </c>
      <c r="E20" s="105">
        <f t="shared" si="5"/>
        <v>118.8</v>
      </c>
      <c r="F20" s="142">
        <f t="shared" si="5"/>
        <v>528</v>
      </c>
      <c r="G20" s="105">
        <f t="shared" si="5"/>
        <v>60.5</v>
      </c>
      <c r="H20" s="142">
        <f t="shared" si="5"/>
        <v>1229.8</v>
      </c>
      <c r="I20" s="105">
        <f t="shared" si="5"/>
        <v>135.30000000000001</v>
      </c>
      <c r="J20" s="149">
        <f t="shared" si="5"/>
        <v>770</v>
      </c>
      <c r="K20" s="140">
        <f t="shared" si="5"/>
        <v>90.2</v>
      </c>
      <c r="L20" s="76">
        <f>ROUNDDOWN(-L21*$R$1-L21,0)</f>
        <v>1650</v>
      </c>
      <c r="M20" s="119">
        <f>ROUNDDOWN(-M21*$R$1-M21,3)</f>
        <v>181.5</v>
      </c>
      <c r="N20" s="115">
        <f>ROUNDDOWN(-N21*$R$1-N21,3)</f>
        <v>231</v>
      </c>
      <c r="O20" s="149">
        <f>ROUNDDOWN(-O21*$R$1-O21,3)</f>
        <v>1227.5999999999999</v>
      </c>
      <c r="P20" s="140">
        <f>ROUNDDOWN(-P21*$R$1-P21,3)</f>
        <v>99</v>
      </c>
      <c r="Q20" s="100">
        <f>ROUNDDOWN(-Q21*$R$1-Q21,0)</f>
        <v>3300</v>
      </c>
      <c r="R20" s="105">
        <f>ROUNDDOWN(-R21*$R$1-R21,3)</f>
        <v>88</v>
      </c>
      <c r="S20" s="54"/>
      <c r="T20" s="18"/>
      <c r="U20" s="16" t="s">
        <v>71</v>
      </c>
      <c r="V20" s="17" t="s">
        <v>70</v>
      </c>
      <c r="W20" s="19"/>
      <c r="X20" s="16" t="s">
        <v>71</v>
      </c>
      <c r="Y20" s="17" t="s">
        <v>70</v>
      </c>
      <c r="Z20" s="19"/>
      <c r="AA20" s="16" t="s">
        <v>71</v>
      </c>
      <c r="AB20" s="17" t="s">
        <v>70</v>
      </c>
      <c r="AC20" s="19"/>
      <c r="AD20" s="16" t="s">
        <v>71</v>
      </c>
      <c r="AE20" s="16" t="s">
        <v>70</v>
      </c>
    </row>
    <row r="21" spans="1:31" ht="27" customHeight="1" x14ac:dyDescent="0.15">
      <c r="A21" s="230"/>
      <c r="B21" s="211"/>
      <c r="C21" s="214"/>
      <c r="D21" s="108">
        <v>-980</v>
      </c>
      <c r="E21" s="78">
        <v>-108</v>
      </c>
      <c r="F21" s="108">
        <v>-480</v>
      </c>
      <c r="G21" s="78">
        <v>-55</v>
      </c>
      <c r="H21" s="108">
        <v>-1118</v>
      </c>
      <c r="I21" s="78">
        <v>-123</v>
      </c>
      <c r="J21" s="147">
        <v>-700</v>
      </c>
      <c r="K21" s="145">
        <v>-82</v>
      </c>
      <c r="L21" s="108">
        <v>-1500</v>
      </c>
      <c r="M21" s="79">
        <v>-165</v>
      </c>
      <c r="N21" s="78">
        <v>-210</v>
      </c>
      <c r="O21" s="147">
        <v>-1116</v>
      </c>
      <c r="P21" s="145">
        <v>-90</v>
      </c>
      <c r="Q21" s="108">
        <v>-3000</v>
      </c>
      <c r="R21" s="78">
        <v>-80</v>
      </c>
      <c r="S21" s="57"/>
      <c r="T21" s="21" t="s">
        <v>69</v>
      </c>
      <c r="U21" s="36" t="s">
        <v>68</v>
      </c>
      <c r="V21" s="22" t="s">
        <v>67</v>
      </c>
      <c r="W21" s="21" t="s">
        <v>69</v>
      </c>
      <c r="X21" s="36" t="s">
        <v>68</v>
      </c>
      <c r="Y21" s="22" t="s">
        <v>67</v>
      </c>
      <c r="Z21" s="21" t="s">
        <v>69</v>
      </c>
      <c r="AA21" s="36" t="s">
        <v>68</v>
      </c>
      <c r="AB21" s="22" t="s">
        <v>67</v>
      </c>
      <c r="AC21" s="21" t="s">
        <v>69</v>
      </c>
      <c r="AD21" s="36" t="s">
        <v>68</v>
      </c>
      <c r="AE21" s="36" t="s">
        <v>67</v>
      </c>
    </row>
    <row r="22" spans="1:31" ht="13.5" customHeight="1" x14ac:dyDescent="0.15">
      <c r="A22" s="231"/>
      <c r="B22" s="212"/>
      <c r="C22" s="215"/>
      <c r="D22" s="109" t="s">
        <v>40</v>
      </c>
      <c r="E22" s="80" t="s">
        <v>40</v>
      </c>
      <c r="F22" s="109" t="s">
        <v>40</v>
      </c>
      <c r="G22" s="80" t="s">
        <v>40</v>
      </c>
      <c r="H22" s="109" t="s">
        <v>40</v>
      </c>
      <c r="I22" s="80" t="s">
        <v>40</v>
      </c>
      <c r="J22" s="148" t="s">
        <v>40</v>
      </c>
      <c r="K22" s="146" t="s">
        <v>40</v>
      </c>
      <c r="L22" s="118" t="s">
        <v>40</v>
      </c>
      <c r="M22" s="81" t="s">
        <v>40</v>
      </c>
      <c r="N22" s="80" t="s">
        <v>40</v>
      </c>
      <c r="O22" s="148" t="s">
        <v>40</v>
      </c>
      <c r="P22" s="146" t="s">
        <v>40</v>
      </c>
      <c r="Q22" s="109" t="s">
        <v>40</v>
      </c>
      <c r="R22" s="80" t="s">
        <v>40</v>
      </c>
      <c r="S22" s="57"/>
      <c r="T22" s="29"/>
      <c r="U22" s="40"/>
      <c r="V22" s="28"/>
      <c r="W22" s="29"/>
      <c r="X22" s="40"/>
      <c r="Y22" s="28"/>
      <c r="Z22" s="29"/>
      <c r="AA22" s="40"/>
      <c r="AB22" s="28"/>
      <c r="AC22" s="29"/>
      <c r="AD22" s="40"/>
      <c r="AE22" s="40"/>
    </row>
    <row r="23" spans="1:31" ht="27" customHeight="1" x14ac:dyDescent="0.15">
      <c r="A23" s="216" t="s">
        <v>17</v>
      </c>
      <c r="B23" s="210" t="s">
        <v>18</v>
      </c>
      <c r="C23" s="238" t="s">
        <v>66</v>
      </c>
      <c r="D23" s="141">
        <f>ROUNDDOWN(-D24*$R$1-D24,3)</f>
        <v>2464</v>
      </c>
      <c r="E23" s="241">
        <f>ROUNDDOWN(-E26*$R$1-E26,3)</f>
        <v>129.80000000000001</v>
      </c>
      <c r="F23" s="142">
        <f>ROUNDDOWN(-F24*$R$1-F24,3)</f>
        <v>1386</v>
      </c>
      <c r="G23" s="241">
        <f>ROUNDDOWN(-G26*$R$1-G26,3)</f>
        <v>71.5</v>
      </c>
      <c r="H23" s="142">
        <f>ROUNDDOWN(-H24*$R$1-H24,3)</f>
        <v>2802.8</v>
      </c>
      <c r="I23" s="241">
        <f>ROUNDDOWN(-I26*$R$1-I26,3)</f>
        <v>148.5</v>
      </c>
      <c r="J23" s="149">
        <f>ROUNDDOWN(-J24*$R$1-J24,3)</f>
        <v>2035</v>
      </c>
      <c r="K23" s="252">
        <f>ROUNDDOWN(-K26*$R$1-K26,3)</f>
        <v>102.3</v>
      </c>
      <c r="L23" s="76">
        <f>ROUNDDOWN(-L24*$R$1-L24,0)</f>
        <v>3300</v>
      </c>
      <c r="M23" s="84" t="s">
        <v>24</v>
      </c>
      <c r="N23" s="115">
        <f>ROUNDDOWN(-N24*$R$1-N24,3)</f>
        <v>462</v>
      </c>
      <c r="O23" s="149">
        <f>ROUNDDOWN(-O24*$R$1-O24,3)</f>
        <v>2052.6</v>
      </c>
      <c r="P23" s="252">
        <f>ROUNDDOWN(-P26*$R$1-P26,3)</f>
        <v>110</v>
      </c>
      <c r="Q23" s="100">
        <f>ROUNDDOWN(-Q24*$R$1-Q24,0)</f>
        <v>3300</v>
      </c>
      <c r="R23" s="241">
        <f>ROUNDDOWN(-R26*$R$1-R26,3)</f>
        <v>132</v>
      </c>
      <c r="S23" s="58"/>
      <c r="T23" s="23"/>
      <c r="U23" s="24" t="s">
        <v>24</v>
      </c>
      <c r="V23" s="25" t="s">
        <v>65</v>
      </c>
      <c r="W23" s="26"/>
      <c r="X23" s="24" t="s">
        <v>24</v>
      </c>
      <c r="Y23" s="25" t="s">
        <v>65</v>
      </c>
      <c r="Z23" s="26"/>
      <c r="AA23" s="24" t="s">
        <v>24</v>
      </c>
      <c r="AB23" s="25" t="s">
        <v>65</v>
      </c>
      <c r="AC23" s="26"/>
      <c r="AD23" s="24" t="s">
        <v>24</v>
      </c>
      <c r="AE23" s="24" t="s">
        <v>65</v>
      </c>
    </row>
    <row r="24" spans="1:31" ht="27" customHeight="1" x14ac:dyDescent="0.15">
      <c r="A24" s="217"/>
      <c r="B24" s="211"/>
      <c r="C24" s="239"/>
      <c r="D24" s="108">
        <v>-2240</v>
      </c>
      <c r="E24" s="242">
        <f>ROUNDDOWN(-E25*$R$1-E25,3)</f>
        <v>-142.78</v>
      </c>
      <c r="F24" s="108">
        <v>-1260</v>
      </c>
      <c r="G24" s="242">
        <f>ROUNDDOWN(-G25*$R$1-G25,3)</f>
        <v>-78.650000000000006</v>
      </c>
      <c r="H24" s="108">
        <v>-2548</v>
      </c>
      <c r="I24" s="242">
        <f>ROUNDDOWN(-I25*$R$1-I25,3)</f>
        <v>-163.35</v>
      </c>
      <c r="J24" s="147">
        <v>-1850</v>
      </c>
      <c r="K24" s="253">
        <f>ROUNDDOWN(-K25*$R$1-K25,3)</f>
        <v>-112.53</v>
      </c>
      <c r="L24" s="108">
        <v>-3000</v>
      </c>
      <c r="M24" s="82"/>
      <c r="N24" s="85">
        <v>-420</v>
      </c>
      <c r="O24" s="147">
        <v>-1866</v>
      </c>
      <c r="P24" s="253">
        <f>ROUNDDOWN(-P25*$R$1-P25,3)</f>
        <v>-121</v>
      </c>
      <c r="Q24" s="108">
        <v>-3000</v>
      </c>
      <c r="R24" s="242">
        <f>ROUNDDOWN(-R25*$R$1-R25,3)</f>
        <v>-145.19999999999999</v>
      </c>
      <c r="S24" s="57"/>
      <c r="T24" s="27" t="s">
        <v>64</v>
      </c>
      <c r="U24" s="37"/>
      <c r="V24" s="38" t="s">
        <v>60</v>
      </c>
      <c r="W24" s="27" t="s">
        <v>64</v>
      </c>
      <c r="X24" s="37"/>
      <c r="Y24" s="38" t="s">
        <v>60</v>
      </c>
      <c r="Z24" s="27" t="s">
        <v>64</v>
      </c>
      <c r="AA24" s="37"/>
      <c r="AB24" s="38" t="s">
        <v>60</v>
      </c>
      <c r="AC24" s="27" t="s">
        <v>64</v>
      </c>
      <c r="AD24" s="37"/>
      <c r="AE24" s="37" t="s">
        <v>60</v>
      </c>
    </row>
    <row r="25" spans="1:31" ht="13.5" customHeight="1" x14ac:dyDescent="0.15">
      <c r="A25" s="217"/>
      <c r="B25" s="211"/>
      <c r="C25" s="240"/>
      <c r="D25" s="110" t="s">
        <v>40</v>
      </c>
      <c r="E25" s="242">
        <f>ROUNDDOWN(-E26*$R$1-E26,3)</f>
        <v>129.80000000000001</v>
      </c>
      <c r="F25" s="110" t="s">
        <v>40</v>
      </c>
      <c r="G25" s="242">
        <f>ROUNDDOWN(-G26*$R$1-G26,3)</f>
        <v>71.5</v>
      </c>
      <c r="H25" s="110" t="s">
        <v>40</v>
      </c>
      <c r="I25" s="242">
        <f>ROUNDDOWN(-I26*$R$1-I26,3)</f>
        <v>148.5</v>
      </c>
      <c r="J25" s="150" t="s">
        <v>40</v>
      </c>
      <c r="K25" s="253">
        <f>ROUNDDOWN(-K26*$R$1-K26,3)</f>
        <v>102.3</v>
      </c>
      <c r="L25" s="110" t="s">
        <v>40</v>
      </c>
      <c r="M25" s="86"/>
      <c r="N25" s="158" t="s">
        <v>40</v>
      </c>
      <c r="O25" s="150" t="s">
        <v>40</v>
      </c>
      <c r="P25" s="253">
        <f>ROUNDDOWN(-P26*$R$1-P26,3)</f>
        <v>110</v>
      </c>
      <c r="Q25" s="121" t="s">
        <v>40</v>
      </c>
      <c r="R25" s="242">
        <f>ROUNDDOWN(-R26*$R$1-R26,3)</f>
        <v>132</v>
      </c>
      <c r="S25" s="57"/>
      <c r="T25" s="29"/>
      <c r="U25" s="40"/>
      <c r="V25" s="28"/>
      <c r="W25" s="29"/>
      <c r="X25" s="40"/>
      <c r="Y25" s="28"/>
      <c r="Z25" s="29"/>
      <c r="AA25" s="40"/>
      <c r="AB25" s="28"/>
      <c r="AC25" s="29"/>
      <c r="AD25" s="40"/>
      <c r="AE25" s="40"/>
    </row>
    <row r="26" spans="1:31" ht="27" customHeight="1" x14ac:dyDescent="0.15">
      <c r="A26" s="217"/>
      <c r="B26" s="211"/>
      <c r="C26" s="243" t="s">
        <v>63</v>
      </c>
      <c r="D26" s="141">
        <f>ROUNDDOWN(-D27*$R$1-D27,3)</f>
        <v>24640</v>
      </c>
      <c r="E26" s="245">
        <v>-118</v>
      </c>
      <c r="F26" s="151">
        <f>ROUNDDOWN(-F27*$R$1-F27,3)</f>
        <v>10384</v>
      </c>
      <c r="G26" s="245">
        <v>-65</v>
      </c>
      <c r="H26" s="142">
        <f>ROUNDDOWN(-H27*$R$1-H27,3)</f>
        <v>28028</v>
      </c>
      <c r="I26" s="245">
        <v>-135</v>
      </c>
      <c r="J26" s="153">
        <f>ROUNDDOWN(-J27*$R$1-J27,3)</f>
        <v>10527</v>
      </c>
      <c r="K26" s="247">
        <v>-93</v>
      </c>
      <c r="L26" s="76">
        <f>ROUNDDOWN(-L27*$R$1-L27,0)</f>
        <v>43890</v>
      </c>
      <c r="M26" s="87" t="s">
        <v>24</v>
      </c>
      <c r="N26" s="115">
        <f>ROUNDDOWN(-N27*$R$1-N27,3)</f>
        <v>462</v>
      </c>
      <c r="O26" s="149">
        <f>ROUNDDOWN(-O27*$R$1-O27,3)</f>
        <v>20526</v>
      </c>
      <c r="P26" s="247">
        <v>-100</v>
      </c>
      <c r="Q26" s="155">
        <f>ROUNDDOWN(-Q27*$R$1-Q27,0)</f>
        <v>33000</v>
      </c>
      <c r="R26" s="245">
        <v>-120</v>
      </c>
      <c r="S26" s="58"/>
      <c r="T26" s="29"/>
      <c r="U26" s="32" t="s">
        <v>24</v>
      </c>
      <c r="V26" s="33" t="s">
        <v>62</v>
      </c>
      <c r="W26" s="34"/>
      <c r="X26" s="32" t="s">
        <v>24</v>
      </c>
      <c r="Y26" s="33" t="s">
        <v>62</v>
      </c>
      <c r="Z26" s="34"/>
      <c r="AA26" s="32" t="s">
        <v>24</v>
      </c>
      <c r="AB26" s="33" t="s">
        <v>62</v>
      </c>
      <c r="AC26" s="34"/>
      <c r="AD26" s="32" t="s">
        <v>24</v>
      </c>
      <c r="AE26" s="32" t="s">
        <v>62</v>
      </c>
    </row>
    <row r="27" spans="1:31" ht="27" customHeight="1" x14ac:dyDescent="0.15">
      <c r="A27" s="217"/>
      <c r="B27" s="211"/>
      <c r="C27" s="239"/>
      <c r="D27" s="108">
        <v>-22400</v>
      </c>
      <c r="E27" s="246"/>
      <c r="F27" s="108">
        <v>-9440</v>
      </c>
      <c r="G27" s="246"/>
      <c r="H27" s="108">
        <v>-25480</v>
      </c>
      <c r="I27" s="246"/>
      <c r="J27" s="147">
        <v>-9570</v>
      </c>
      <c r="K27" s="248"/>
      <c r="L27" s="108">
        <v>-39900</v>
      </c>
      <c r="M27" s="82"/>
      <c r="N27" s="85">
        <v>-420</v>
      </c>
      <c r="O27" s="147">
        <v>-18660</v>
      </c>
      <c r="P27" s="248"/>
      <c r="Q27" s="108">
        <v>-30000</v>
      </c>
      <c r="R27" s="246"/>
      <c r="S27" s="57"/>
      <c r="T27" s="21" t="s">
        <v>61</v>
      </c>
      <c r="U27" s="36"/>
      <c r="V27" s="22" t="s">
        <v>60</v>
      </c>
      <c r="W27" s="21" t="s">
        <v>61</v>
      </c>
      <c r="X27" s="36"/>
      <c r="Y27" s="22" t="s">
        <v>60</v>
      </c>
      <c r="Z27" s="21" t="s">
        <v>61</v>
      </c>
      <c r="AA27" s="36"/>
      <c r="AB27" s="22" t="s">
        <v>60</v>
      </c>
      <c r="AC27" s="21" t="s">
        <v>61</v>
      </c>
      <c r="AD27" s="36"/>
      <c r="AE27" s="36" t="s">
        <v>60</v>
      </c>
    </row>
    <row r="28" spans="1:31" ht="13.5" customHeight="1" x14ac:dyDescent="0.15">
      <c r="A28" s="218"/>
      <c r="B28" s="212"/>
      <c r="C28" s="244"/>
      <c r="D28" s="109" t="s">
        <v>40</v>
      </c>
      <c r="E28" s="80" t="s">
        <v>40</v>
      </c>
      <c r="F28" s="109" t="s">
        <v>40</v>
      </c>
      <c r="G28" s="80" t="s">
        <v>40</v>
      </c>
      <c r="H28" s="109" t="s">
        <v>40</v>
      </c>
      <c r="I28" s="80" t="s">
        <v>40</v>
      </c>
      <c r="J28" s="148" t="s">
        <v>40</v>
      </c>
      <c r="K28" s="146" t="s">
        <v>40</v>
      </c>
      <c r="L28" s="109" t="s">
        <v>40</v>
      </c>
      <c r="M28" s="83" t="s">
        <v>40</v>
      </c>
      <c r="N28" s="80" t="s">
        <v>40</v>
      </c>
      <c r="O28" s="148" t="s">
        <v>40</v>
      </c>
      <c r="P28" s="146" t="s">
        <v>40</v>
      </c>
      <c r="Q28" s="109" t="s">
        <v>40</v>
      </c>
      <c r="R28" s="80" t="s">
        <v>40</v>
      </c>
      <c r="S28" s="57"/>
      <c r="T28" s="29"/>
      <c r="U28" s="40"/>
      <c r="V28" s="28"/>
      <c r="W28" s="29"/>
      <c r="X28" s="40"/>
      <c r="Y28" s="28"/>
      <c r="Z28" s="29"/>
      <c r="AA28" s="40"/>
      <c r="AB28" s="28"/>
      <c r="AC28" s="29"/>
      <c r="AD28" s="40"/>
      <c r="AE28" s="40"/>
    </row>
    <row r="29" spans="1:31" ht="27.75" customHeight="1" x14ac:dyDescent="0.15">
      <c r="A29" s="67"/>
      <c r="B29" s="6" t="s">
        <v>32</v>
      </c>
      <c r="C29" s="20"/>
      <c r="D29" s="88"/>
      <c r="E29" s="89"/>
      <c r="F29" s="112"/>
      <c r="G29" s="77"/>
      <c r="H29" s="112"/>
      <c r="I29" s="89"/>
      <c r="J29" s="112"/>
      <c r="K29" s="89"/>
      <c r="L29" s="136">
        <f>ROUNDDOWN(-L30*$R$1-L30,0)</f>
        <v>1100</v>
      </c>
      <c r="M29" s="100">
        <f>ROUNDDOWN(-M30*$R$1-M30,0)</f>
        <v>440</v>
      </c>
      <c r="N29" s="137">
        <f>ROUNDDOWN(-N30*$R$1-N30,0)</f>
        <v>110</v>
      </c>
      <c r="O29" s="136"/>
      <c r="P29" s="166"/>
      <c r="Q29" s="88"/>
      <c r="R29" s="89"/>
      <c r="S29" s="54"/>
      <c r="T29" s="13" t="s">
        <v>39</v>
      </c>
      <c r="U29" s="11" t="s">
        <v>57</v>
      </c>
      <c r="V29" s="12" t="s">
        <v>59</v>
      </c>
      <c r="W29" s="14" t="s">
        <v>39</v>
      </c>
      <c r="X29" s="11" t="s">
        <v>57</v>
      </c>
      <c r="Y29" s="12" t="s">
        <v>56</v>
      </c>
      <c r="Z29" s="14" t="s">
        <v>58</v>
      </c>
      <c r="AA29" s="11" t="s">
        <v>57</v>
      </c>
      <c r="AB29" s="12" t="s">
        <v>56</v>
      </c>
      <c r="AC29" s="14" t="s">
        <v>58</v>
      </c>
      <c r="AD29" s="11" t="s">
        <v>57</v>
      </c>
      <c r="AE29" s="11" t="s">
        <v>56</v>
      </c>
    </row>
    <row r="30" spans="1:31" ht="27.75" customHeight="1" x14ac:dyDescent="0.15">
      <c r="A30" s="68"/>
      <c r="B30" s="31"/>
      <c r="C30" s="41"/>
      <c r="D30" s="90"/>
      <c r="E30" s="91"/>
      <c r="F30" s="113"/>
      <c r="G30" s="92"/>
      <c r="H30" s="113"/>
      <c r="I30" s="91"/>
      <c r="J30" s="113"/>
      <c r="K30" s="116"/>
      <c r="L30" s="133">
        <v>-1000</v>
      </c>
      <c r="M30" s="134">
        <v>-400</v>
      </c>
      <c r="N30" s="135">
        <v>-100</v>
      </c>
      <c r="O30" s="133"/>
      <c r="P30" s="135"/>
      <c r="Q30" s="111"/>
      <c r="R30" s="91"/>
      <c r="S30" s="57"/>
      <c r="T30" s="21" t="s">
        <v>55</v>
      </c>
      <c r="U30" s="36" t="s">
        <v>54</v>
      </c>
      <c r="V30" s="22" t="s">
        <v>53</v>
      </c>
      <c r="W30" s="21" t="s">
        <v>55</v>
      </c>
      <c r="X30" s="36" t="s">
        <v>54</v>
      </c>
      <c r="Y30" s="22" t="s">
        <v>53</v>
      </c>
      <c r="Z30" s="21" t="s">
        <v>55</v>
      </c>
      <c r="AA30" s="36" t="s">
        <v>54</v>
      </c>
      <c r="AB30" s="22" t="s">
        <v>53</v>
      </c>
      <c r="AC30" s="21" t="s">
        <v>55</v>
      </c>
      <c r="AD30" s="36" t="s">
        <v>54</v>
      </c>
      <c r="AE30" s="36" t="s">
        <v>53</v>
      </c>
    </row>
    <row r="31" spans="1:31" ht="17.25" customHeight="1" thickBot="1" x14ac:dyDescent="0.2">
      <c r="A31" s="60"/>
      <c r="B31" s="65"/>
      <c r="C31" s="64"/>
      <c r="D31" s="93"/>
      <c r="E31" s="97"/>
      <c r="F31" s="93"/>
      <c r="G31" s="94"/>
      <c r="H31" s="114"/>
      <c r="I31" s="97"/>
      <c r="J31" s="114"/>
      <c r="K31" s="117"/>
      <c r="L31" s="95" t="s">
        <v>40</v>
      </c>
      <c r="M31" s="96" t="s">
        <v>40</v>
      </c>
      <c r="N31" s="120" t="s">
        <v>40</v>
      </c>
      <c r="O31" s="95"/>
      <c r="P31" s="120"/>
      <c r="Q31" s="93"/>
      <c r="R31" s="97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15" thickBot="1" x14ac:dyDescent="0.2">
      <c r="A32" s="60"/>
      <c r="B32" s="61"/>
      <c r="C32" s="61"/>
      <c r="D32" s="62"/>
      <c r="E32" s="62"/>
      <c r="F32" s="62"/>
      <c r="G32" s="62"/>
      <c r="H32" s="62"/>
      <c r="I32" s="62"/>
      <c r="J32" s="66"/>
      <c r="K32" s="66"/>
      <c r="L32" s="63"/>
      <c r="M32" s="63"/>
      <c r="N32" s="189" t="s">
        <v>199</v>
      </c>
      <c r="O32" s="189"/>
      <c r="P32" s="189"/>
      <c r="Q32" s="189"/>
      <c r="R32" s="190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ht="21.75" customHeight="1" thickBot="1" x14ac:dyDescent="0.2">
      <c r="A33" s="266" t="s">
        <v>1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157"/>
      <c r="P33" s="157"/>
      <c r="Q33" s="157"/>
      <c r="R33" s="69"/>
      <c r="S33" s="59"/>
      <c r="T33" s="156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30"/>
    </row>
    <row r="34" spans="1:31" s="9" customFormat="1" ht="17.25" customHeight="1" x14ac:dyDescent="0.15">
      <c r="A34" s="193" t="s">
        <v>2</v>
      </c>
      <c r="B34" s="194"/>
      <c r="C34" s="195"/>
      <c r="D34" s="254" t="s">
        <v>52</v>
      </c>
      <c r="E34" s="255"/>
      <c r="F34" s="255"/>
      <c r="G34" s="255"/>
      <c r="H34" s="255"/>
      <c r="I34" s="255"/>
      <c r="J34" s="255"/>
      <c r="K34" s="255"/>
      <c r="L34" s="255" t="s">
        <v>51</v>
      </c>
      <c r="M34" s="255"/>
      <c r="N34" s="255"/>
      <c r="O34" s="255"/>
      <c r="P34" s="255"/>
      <c r="Q34" s="255"/>
      <c r="R34" s="258"/>
      <c r="S34" s="39"/>
      <c r="T34" s="260" t="s">
        <v>3</v>
      </c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2"/>
    </row>
    <row r="35" spans="1:31" s="9" customFormat="1" ht="17.25" customHeight="1" thickBot="1" x14ac:dyDescent="0.2">
      <c r="A35" s="268"/>
      <c r="B35" s="269"/>
      <c r="C35" s="270"/>
      <c r="D35" s="256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9"/>
      <c r="S35" s="39"/>
      <c r="T35" s="263" t="s">
        <v>4</v>
      </c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5"/>
    </row>
    <row r="36" spans="1:31" s="9" customFormat="1" ht="23.1" customHeight="1" x14ac:dyDescent="0.15">
      <c r="A36" s="271" t="s">
        <v>7</v>
      </c>
      <c r="B36" s="272"/>
      <c r="C36" s="273"/>
      <c r="D36" s="70"/>
      <c r="E36" s="70"/>
      <c r="F36" s="128">
        <f t="shared" ref="F36:F43" si="6">ROUNDDOWN(-G36*$R$1-G36,3)</f>
        <v>85.8</v>
      </c>
      <c r="G36" s="130">
        <v>-78</v>
      </c>
      <c r="H36" s="131" t="s">
        <v>46</v>
      </c>
      <c r="I36" s="70"/>
      <c r="J36" s="70"/>
      <c r="K36" s="70"/>
      <c r="L36" s="71"/>
      <c r="M36" s="72"/>
      <c r="N36" s="128">
        <f>ROUNDDOWN(-O36*$R$1-O36,3)</f>
        <v>132</v>
      </c>
      <c r="O36" s="123">
        <v>-120</v>
      </c>
      <c r="P36" s="165" t="s">
        <v>46</v>
      </c>
      <c r="Q36" s="164"/>
      <c r="R36" s="126"/>
      <c r="T36" s="249" t="s">
        <v>21</v>
      </c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1"/>
    </row>
    <row r="37" spans="1:31" s="9" customFormat="1" ht="23.1" customHeight="1" x14ac:dyDescent="0.15">
      <c r="A37" s="249" t="s">
        <v>9</v>
      </c>
      <c r="B37" s="250"/>
      <c r="C37" s="251"/>
      <c r="D37" s="73"/>
      <c r="E37" s="73"/>
      <c r="F37" s="129">
        <f t="shared" si="6"/>
        <v>113.3</v>
      </c>
      <c r="G37" s="124">
        <v>-103</v>
      </c>
      <c r="H37" s="132" t="s">
        <v>46</v>
      </c>
      <c r="I37" s="73"/>
      <c r="J37" s="73"/>
      <c r="K37" s="73"/>
      <c r="L37" s="74"/>
      <c r="M37" s="73"/>
      <c r="N37" s="129"/>
      <c r="O37" s="124" t="s">
        <v>50</v>
      </c>
      <c r="P37" s="132" t="s">
        <v>46</v>
      </c>
      <c r="Q37" s="132"/>
      <c r="R37" s="127"/>
      <c r="T37" s="249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1"/>
    </row>
    <row r="38" spans="1:31" s="9" customFormat="1" ht="23.1" customHeight="1" x14ac:dyDescent="0.15">
      <c r="A38" s="249" t="s">
        <v>10</v>
      </c>
      <c r="B38" s="250"/>
      <c r="C38" s="251"/>
      <c r="D38" s="73"/>
      <c r="E38" s="73"/>
      <c r="F38" s="129">
        <f t="shared" si="6"/>
        <v>138.6</v>
      </c>
      <c r="G38" s="124">
        <v>-126</v>
      </c>
      <c r="H38" s="132" t="s">
        <v>46</v>
      </c>
      <c r="I38" s="73"/>
      <c r="J38" s="73"/>
      <c r="K38" s="73"/>
      <c r="L38" s="74"/>
      <c r="M38" s="73"/>
      <c r="N38" s="129">
        <f t="shared" ref="N38:N46" si="7">ROUNDDOWN(-O38*$R$1-O38,3)</f>
        <v>198</v>
      </c>
      <c r="O38" s="124">
        <v>-180</v>
      </c>
      <c r="P38" s="132" t="s">
        <v>46</v>
      </c>
      <c r="Q38" s="132"/>
      <c r="R38" s="127"/>
      <c r="T38" s="249" t="s">
        <v>22</v>
      </c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1"/>
    </row>
    <row r="39" spans="1:31" s="9" customFormat="1" ht="23.1" customHeight="1" x14ac:dyDescent="0.15">
      <c r="A39" s="249" t="s">
        <v>12</v>
      </c>
      <c r="B39" s="250"/>
      <c r="C39" s="251"/>
      <c r="D39" s="73"/>
      <c r="E39" s="73"/>
      <c r="F39" s="129">
        <f t="shared" si="6"/>
        <v>152.9</v>
      </c>
      <c r="G39" s="124">
        <v>-139</v>
      </c>
      <c r="H39" s="132" t="s">
        <v>46</v>
      </c>
      <c r="I39" s="73"/>
      <c r="J39" s="73"/>
      <c r="K39" s="73"/>
      <c r="L39" s="74"/>
      <c r="M39" s="73"/>
      <c r="N39" s="129">
        <f t="shared" si="7"/>
        <v>253</v>
      </c>
      <c r="O39" s="124">
        <v>-230</v>
      </c>
      <c r="P39" s="132" t="s">
        <v>46</v>
      </c>
      <c r="Q39" s="132"/>
      <c r="R39" s="127"/>
      <c r="T39" s="249" t="s">
        <v>23</v>
      </c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1"/>
    </row>
    <row r="40" spans="1:31" s="9" customFormat="1" ht="23.1" customHeight="1" x14ac:dyDescent="0.15">
      <c r="A40" s="249" t="s">
        <v>14</v>
      </c>
      <c r="B40" s="250"/>
      <c r="C40" s="251"/>
      <c r="D40" s="73"/>
      <c r="E40" s="73"/>
      <c r="F40" s="129">
        <f t="shared" si="6"/>
        <v>209</v>
      </c>
      <c r="G40" s="124">
        <v>-190</v>
      </c>
      <c r="H40" s="132" t="s">
        <v>46</v>
      </c>
      <c r="I40" s="73"/>
      <c r="J40" s="73"/>
      <c r="K40" s="73"/>
      <c r="L40" s="74"/>
      <c r="M40" s="73"/>
      <c r="N40" s="129">
        <f t="shared" si="7"/>
        <v>286</v>
      </c>
      <c r="O40" s="124">
        <v>-260</v>
      </c>
      <c r="P40" s="132" t="s">
        <v>46</v>
      </c>
      <c r="Q40" s="132"/>
      <c r="R40" s="127"/>
      <c r="T40" s="249" t="s">
        <v>25</v>
      </c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1"/>
    </row>
    <row r="41" spans="1:31" s="9" customFormat="1" ht="23.1" customHeight="1" x14ac:dyDescent="0.15">
      <c r="A41" s="249" t="s">
        <v>16</v>
      </c>
      <c r="B41" s="250"/>
      <c r="C41" s="251"/>
      <c r="D41" s="73"/>
      <c r="E41" s="73"/>
      <c r="F41" s="129">
        <f t="shared" si="6"/>
        <v>268.39999999999998</v>
      </c>
      <c r="G41" s="124">
        <v>-244</v>
      </c>
      <c r="H41" s="132" t="s">
        <v>46</v>
      </c>
      <c r="I41" s="73"/>
      <c r="J41" s="73"/>
      <c r="K41" s="73"/>
      <c r="L41" s="74"/>
      <c r="M41" s="73"/>
      <c r="N41" s="129">
        <f t="shared" si="7"/>
        <v>385</v>
      </c>
      <c r="O41" s="124">
        <v>-350</v>
      </c>
      <c r="P41" s="132" t="s">
        <v>46</v>
      </c>
      <c r="Q41" s="132"/>
      <c r="R41" s="127"/>
      <c r="T41" s="249" t="s">
        <v>26</v>
      </c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1"/>
    </row>
    <row r="42" spans="1:31" s="9" customFormat="1" ht="23.1" customHeight="1" x14ac:dyDescent="0.15">
      <c r="A42" s="249" t="s">
        <v>19</v>
      </c>
      <c r="B42" s="250"/>
      <c r="C42" s="251"/>
      <c r="D42" s="73"/>
      <c r="E42" s="73"/>
      <c r="F42" s="129">
        <f t="shared" si="6"/>
        <v>719.4</v>
      </c>
      <c r="G42" s="124">
        <v>-654</v>
      </c>
      <c r="H42" s="132" t="s">
        <v>46</v>
      </c>
      <c r="I42" s="73"/>
      <c r="J42" s="73"/>
      <c r="K42" s="73"/>
      <c r="L42" s="74"/>
      <c r="M42" s="73"/>
      <c r="N42" s="129">
        <f t="shared" si="7"/>
        <v>748</v>
      </c>
      <c r="O42" s="124">
        <v>-680</v>
      </c>
      <c r="P42" s="132" t="s">
        <v>46</v>
      </c>
      <c r="Q42" s="132"/>
      <c r="R42" s="127"/>
      <c r="T42" s="249" t="s">
        <v>27</v>
      </c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1"/>
    </row>
    <row r="43" spans="1:31" s="9" customFormat="1" ht="23.1" customHeight="1" x14ac:dyDescent="0.15">
      <c r="A43" s="249" t="s">
        <v>20</v>
      </c>
      <c r="B43" s="250"/>
      <c r="C43" s="251"/>
      <c r="D43" s="73"/>
      <c r="E43" s="73"/>
      <c r="F43" s="129">
        <f t="shared" si="6"/>
        <v>1240.8</v>
      </c>
      <c r="G43" s="124">
        <v>-1128</v>
      </c>
      <c r="H43" s="132" t="s">
        <v>46</v>
      </c>
      <c r="I43" s="73"/>
      <c r="J43" s="73"/>
      <c r="K43" s="73"/>
      <c r="L43" s="74"/>
      <c r="M43" s="73"/>
      <c r="N43" s="129">
        <f t="shared" si="7"/>
        <v>1430</v>
      </c>
      <c r="O43" s="124">
        <v>-1300</v>
      </c>
      <c r="P43" s="132" t="s">
        <v>46</v>
      </c>
      <c r="Q43" s="132"/>
      <c r="R43" s="127"/>
      <c r="T43" s="249" t="s">
        <v>28</v>
      </c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1"/>
    </row>
    <row r="44" spans="1:31" s="9" customFormat="1" ht="23.1" customHeight="1" x14ac:dyDescent="0.15">
      <c r="A44" s="249" t="s">
        <v>49</v>
      </c>
      <c r="B44" s="250"/>
      <c r="C44" s="251"/>
      <c r="D44" s="278"/>
      <c r="E44" s="278"/>
      <c r="F44" s="278"/>
      <c r="G44" s="278"/>
      <c r="H44" s="278"/>
      <c r="I44" s="278"/>
      <c r="J44" s="278"/>
      <c r="K44" s="278"/>
      <c r="L44" s="74"/>
      <c r="M44" s="73"/>
      <c r="N44" s="129">
        <f t="shared" si="7"/>
        <v>2090</v>
      </c>
      <c r="O44" s="124">
        <v>-1900</v>
      </c>
      <c r="P44" s="132" t="s">
        <v>46</v>
      </c>
      <c r="Q44" s="132"/>
      <c r="R44" s="127"/>
      <c r="T44" s="249" t="s">
        <v>29</v>
      </c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1"/>
    </row>
    <row r="45" spans="1:31" s="9" customFormat="1" ht="23.1" customHeight="1" x14ac:dyDescent="0.15">
      <c r="A45" s="249" t="s">
        <v>48</v>
      </c>
      <c r="B45" s="250"/>
      <c r="C45" s="251"/>
      <c r="D45" s="278"/>
      <c r="E45" s="278"/>
      <c r="F45" s="278"/>
      <c r="G45" s="278"/>
      <c r="H45" s="278"/>
      <c r="I45" s="278"/>
      <c r="J45" s="278"/>
      <c r="K45" s="278"/>
      <c r="L45" s="74"/>
      <c r="M45" s="73"/>
      <c r="N45" s="129">
        <f t="shared" si="7"/>
        <v>2530</v>
      </c>
      <c r="O45" s="124">
        <v>-2300</v>
      </c>
      <c r="P45" s="132" t="s">
        <v>46</v>
      </c>
      <c r="Q45" s="132"/>
      <c r="R45" s="127"/>
      <c r="T45" s="249" t="s">
        <v>30</v>
      </c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1"/>
    </row>
    <row r="46" spans="1:31" s="9" customFormat="1" ht="23.1" customHeight="1" thickBot="1" x14ac:dyDescent="0.2">
      <c r="A46" s="274" t="s">
        <v>47</v>
      </c>
      <c r="B46" s="275"/>
      <c r="C46" s="276"/>
      <c r="D46" s="277"/>
      <c r="E46" s="277"/>
      <c r="F46" s="277"/>
      <c r="G46" s="277"/>
      <c r="H46" s="277"/>
      <c r="I46" s="277"/>
      <c r="J46" s="277"/>
      <c r="K46" s="277"/>
      <c r="L46" s="122"/>
      <c r="M46" s="75"/>
      <c r="N46" s="138">
        <f t="shared" si="7"/>
        <v>3960</v>
      </c>
      <c r="O46" s="125">
        <v>-3600</v>
      </c>
      <c r="P46" s="163" t="s">
        <v>46</v>
      </c>
      <c r="Q46" s="163"/>
      <c r="R46" s="139"/>
      <c r="T46" s="279" t="s">
        <v>31</v>
      </c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1"/>
    </row>
  </sheetData>
  <mergeCells count="85">
    <mergeCell ref="T45:AE45"/>
    <mergeCell ref="T46:AE46"/>
    <mergeCell ref="T40:AE40"/>
    <mergeCell ref="T41:AE41"/>
    <mergeCell ref="T42:AE42"/>
    <mergeCell ref="T43:AE43"/>
    <mergeCell ref="T44:AE44"/>
    <mergeCell ref="A46:C46"/>
    <mergeCell ref="D46:K46"/>
    <mergeCell ref="A43:C43"/>
    <mergeCell ref="A44:C44"/>
    <mergeCell ref="D44:K44"/>
    <mergeCell ref="A45:C45"/>
    <mergeCell ref="D45:K45"/>
    <mergeCell ref="A33:N33"/>
    <mergeCell ref="A34:C35"/>
    <mergeCell ref="A36:C36"/>
    <mergeCell ref="A37:C37"/>
    <mergeCell ref="A38:C38"/>
    <mergeCell ref="T35:AE35"/>
    <mergeCell ref="A40:C40"/>
    <mergeCell ref="A41:C41"/>
    <mergeCell ref="A42:C42"/>
    <mergeCell ref="A39:C39"/>
    <mergeCell ref="K26:K27"/>
    <mergeCell ref="T38:AE38"/>
    <mergeCell ref="T39:AE39"/>
    <mergeCell ref="I23:I25"/>
    <mergeCell ref="K23:K25"/>
    <mergeCell ref="R23:R25"/>
    <mergeCell ref="R26:R27"/>
    <mergeCell ref="D34:K35"/>
    <mergeCell ref="L34:R35"/>
    <mergeCell ref="G23:G25"/>
    <mergeCell ref="G26:G27"/>
    <mergeCell ref="P23:P25"/>
    <mergeCell ref="P26:P27"/>
    <mergeCell ref="T36:AE36"/>
    <mergeCell ref="T37:AE37"/>
    <mergeCell ref="T34:AE34"/>
    <mergeCell ref="C23:C25"/>
    <mergeCell ref="E23:E25"/>
    <mergeCell ref="C26:C28"/>
    <mergeCell ref="E26:E27"/>
    <mergeCell ref="I26:I27"/>
    <mergeCell ref="T2:V2"/>
    <mergeCell ref="W2:Y2"/>
    <mergeCell ref="Z2:AB2"/>
    <mergeCell ref="AC2:AE2"/>
    <mergeCell ref="A20:A22"/>
    <mergeCell ref="B20:B22"/>
    <mergeCell ref="C20:C22"/>
    <mergeCell ref="A5:A19"/>
    <mergeCell ref="C8:C10"/>
    <mergeCell ref="B11:B13"/>
    <mergeCell ref="B17:B19"/>
    <mergeCell ref="C17:C19"/>
    <mergeCell ref="B5:B7"/>
    <mergeCell ref="C5:C7"/>
    <mergeCell ref="B8:B10"/>
    <mergeCell ref="C11:C13"/>
    <mergeCell ref="AA4:AB4"/>
    <mergeCell ref="AD4:AE4"/>
    <mergeCell ref="U3:V3"/>
    <mergeCell ref="X3:Y3"/>
    <mergeCell ref="U4:V4"/>
    <mergeCell ref="X4:Y4"/>
    <mergeCell ref="AA3:AB3"/>
    <mergeCell ref="AD3:AE3"/>
    <mergeCell ref="N32:R32"/>
    <mergeCell ref="A1:N1"/>
    <mergeCell ref="A2:C4"/>
    <mergeCell ref="D2:E2"/>
    <mergeCell ref="F2:G2"/>
    <mergeCell ref="H2:I2"/>
    <mergeCell ref="J2:K2"/>
    <mergeCell ref="L2:N2"/>
    <mergeCell ref="M4:N4"/>
    <mergeCell ref="M3:N3"/>
    <mergeCell ref="O2:P2"/>
    <mergeCell ref="Q2:R2"/>
    <mergeCell ref="B14:B16"/>
    <mergeCell ref="C14:C16"/>
    <mergeCell ref="A23:A28"/>
    <mergeCell ref="B23:B28"/>
  </mergeCells>
  <phoneticPr fontId="2"/>
  <pageMargins left="0.85" right="0.2" top="0.63" bottom="0.21" header="0.47" footer="0.19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3" sqref="B13:G13"/>
    </sheetView>
  </sheetViews>
  <sheetFormatPr defaultRowHeight="13.5" x14ac:dyDescent="0.15"/>
  <cols>
    <col min="1" max="1" width="24.75" customWidth="1"/>
  </cols>
  <sheetData>
    <row r="1" spans="1:13" x14ac:dyDescent="0.15">
      <c r="B1" t="s">
        <v>103</v>
      </c>
      <c r="C1" t="s">
        <v>104</v>
      </c>
      <c r="D1" t="s">
        <v>105</v>
      </c>
      <c r="E1" t="s">
        <v>106</v>
      </c>
      <c r="F1" t="s">
        <v>108</v>
      </c>
      <c r="G1" t="s">
        <v>33</v>
      </c>
      <c r="H1" t="s">
        <v>35</v>
      </c>
      <c r="I1" t="s">
        <v>34</v>
      </c>
      <c r="J1" t="s">
        <v>36</v>
      </c>
      <c r="K1" t="s">
        <v>114</v>
      </c>
      <c r="L1" t="s">
        <v>107</v>
      </c>
      <c r="M1" t="s">
        <v>43</v>
      </c>
    </row>
    <row r="2" spans="1:13" x14ac:dyDescent="0.15">
      <c r="A2" t="s">
        <v>121</v>
      </c>
      <c r="B2">
        <v>1144</v>
      </c>
      <c r="C2">
        <v>569.79999999999995</v>
      </c>
      <c r="D2">
        <v>1229.8</v>
      </c>
      <c r="E2">
        <v>825</v>
      </c>
      <c r="F2">
        <v>1650</v>
      </c>
      <c r="G2">
        <v>1650</v>
      </c>
      <c r="H2">
        <v>1650</v>
      </c>
      <c r="I2">
        <v>1650</v>
      </c>
      <c r="J2">
        <v>1650</v>
      </c>
      <c r="K2">
        <v>1650</v>
      </c>
      <c r="L2">
        <v>937.2</v>
      </c>
      <c r="M2">
        <v>1100</v>
      </c>
    </row>
    <row r="3" spans="1:13" x14ac:dyDescent="0.15">
      <c r="A3" t="s">
        <v>122</v>
      </c>
      <c r="B3">
        <v>2376</v>
      </c>
      <c r="C3">
        <v>1265</v>
      </c>
      <c r="D3">
        <v>2675.2</v>
      </c>
      <c r="E3">
        <v>3509</v>
      </c>
      <c r="F3">
        <v>1815</v>
      </c>
      <c r="G3">
        <v>1815</v>
      </c>
      <c r="H3">
        <v>1815</v>
      </c>
      <c r="I3">
        <v>1815</v>
      </c>
      <c r="J3">
        <v>1815</v>
      </c>
      <c r="K3">
        <v>1815</v>
      </c>
      <c r="L3">
        <v>1963.5</v>
      </c>
      <c r="M3">
        <v>2200</v>
      </c>
    </row>
    <row r="4" spans="1:13" x14ac:dyDescent="0.15">
      <c r="A4" s="167" t="s">
        <v>124</v>
      </c>
      <c r="B4">
        <v>2288</v>
      </c>
      <c r="C4">
        <v>1144</v>
      </c>
      <c r="D4">
        <v>2545.4</v>
      </c>
      <c r="E4">
        <v>2321</v>
      </c>
      <c r="F4">
        <v>1650</v>
      </c>
      <c r="G4">
        <v>1650</v>
      </c>
      <c r="H4">
        <v>1650</v>
      </c>
      <c r="I4">
        <v>1650</v>
      </c>
      <c r="J4">
        <v>1650</v>
      </c>
      <c r="K4">
        <v>1650</v>
      </c>
      <c r="L4">
        <v>1870</v>
      </c>
      <c r="M4">
        <v>2200</v>
      </c>
    </row>
    <row r="5" spans="1:13" x14ac:dyDescent="0.15">
      <c r="A5" t="s">
        <v>126</v>
      </c>
      <c r="B5">
        <v>22880</v>
      </c>
      <c r="C5">
        <v>5698</v>
      </c>
      <c r="D5">
        <v>26226.2</v>
      </c>
      <c r="E5">
        <v>7018</v>
      </c>
      <c r="F5">
        <v>21945</v>
      </c>
      <c r="G5">
        <v>21945</v>
      </c>
      <c r="H5">
        <v>21945</v>
      </c>
      <c r="I5">
        <v>21945</v>
      </c>
      <c r="J5">
        <v>21945</v>
      </c>
      <c r="K5">
        <v>21945</v>
      </c>
      <c r="L5">
        <v>5623.2</v>
      </c>
      <c r="M5">
        <v>11000</v>
      </c>
    </row>
    <row r="6" spans="1:13" x14ac:dyDescent="0.15">
      <c r="A6" t="s">
        <v>190</v>
      </c>
      <c r="B6">
        <v>4752</v>
      </c>
      <c r="C6">
        <v>2530</v>
      </c>
      <c r="D6">
        <v>5434</v>
      </c>
      <c r="E6">
        <v>2321</v>
      </c>
      <c r="F6">
        <v>9185</v>
      </c>
      <c r="G6">
        <v>9185</v>
      </c>
      <c r="H6">
        <v>9185</v>
      </c>
      <c r="I6">
        <v>9185</v>
      </c>
      <c r="J6">
        <v>9185</v>
      </c>
      <c r="K6">
        <v>9185</v>
      </c>
      <c r="L6">
        <v>3927</v>
      </c>
      <c r="M6">
        <v>4400</v>
      </c>
    </row>
    <row r="7" spans="1:13" x14ac:dyDescent="0.15">
      <c r="A7" t="s">
        <v>127</v>
      </c>
      <c r="B7">
        <v>1078</v>
      </c>
      <c r="C7">
        <v>528</v>
      </c>
      <c r="D7">
        <v>1229.8</v>
      </c>
      <c r="E7">
        <v>770</v>
      </c>
      <c r="F7">
        <v>1650</v>
      </c>
      <c r="G7">
        <v>1650</v>
      </c>
      <c r="H7">
        <v>1650</v>
      </c>
      <c r="I7">
        <v>1650</v>
      </c>
      <c r="J7">
        <v>1650</v>
      </c>
      <c r="K7">
        <v>1650</v>
      </c>
      <c r="L7">
        <v>1227.5999999999999</v>
      </c>
      <c r="M7">
        <v>3300</v>
      </c>
    </row>
    <row r="8" spans="1:13" x14ac:dyDescent="0.15">
      <c r="A8" t="s">
        <v>128</v>
      </c>
      <c r="B8">
        <v>2464</v>
      </c>
      <c r="C8">
        <v>1386</v>
      </c>
      <c r="D8">
        <v>2802.8</v>
      </c>
      <c r="E8">
        <v>2035</v>
      </c>
      <c r="F8">
        <v>3300</v>
      </c>
      <c r="G8">
        <v>3300</v>
      </c>
      <c r="H8">
        <v>3300</v>
      </c>
      <c r="I8">
        <v>3300</v>
      </c>
      <c r="J8">
        <v>3300</v>
      </c>
      <c r="K8">
        <v>3300</v>
      </c>
      <c r="L8">
        <v>2052.6</v>
      </c>
      <c r="M8">
        <v>3300</v>
      </c>
    </row>
    <row r="9" spans="1:13" x14ac:dyDescent="0.15">
      <c r="A9" t="s">
        <v>129</v>
      </c>
      <c r="B9">
        <v>24640</v>
      </c>
      <c r="C9">
        <v>10384</v>
      </c>
      <c r="D9">
        <v>28028</v>
      </c>
      <c r="E9">
        <v>10527</v>
      </c>
      <c r="F9">
        <v>43890</v>
      </c>
      <c r="G9">
        <v>43890</v>
      </c>
      <c r="H9">
        <v>43890</v>
      </c>
      <c r="I9">
        <v>43890</v>
      </c>
      <c r="J9">
        <v>43890</v>
      </c>
      <c r="K9">
        <v>43890</v>
      </c>
      <c r="L9">
        <v>20526</v>
      </c>
      <c r="M9">
        <v>33000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3" sqref="B13:G13"/>
    </sheetView>
  </sheetViews>
  <sheetFormatPr defaultRowHeight="13.5" x14ac:dyDescent="0.15"/>
  <cols>
    <col min="1" max="1" width="21.75" bestFit="1" customWidth="1"/>
  </cols>
  <sheetData>
    <row r="1" spans="1:13" x14ac:dyDescent="0.15">
      <c r="B1" t="s">
        <v>103</v>
      </c>
      <c r="C1" t="s">
        <v>104</v>
      </c>
      <c r="D1" t="s">
        <v>105</v>
      </c>
      <c r="E1" t="s">
        <v>106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107</v>
      </c>
      <c r="M1" t="s">
        <v>43</v>
      </c>
    </row>
    <row r="2" spans="1:13" x14ac:dyDescent="0.15">
      <c r="A2" t="s">
        <v>121</v>
      </c>
      <c r="B2">
        <v>10</v>
      </c>
      <c r="C2">
        <v>10</v>
      </c>
      <c r="D2">
        <v>10</v>
      </c>
      <c r="E2">
        <v>10</v>
      </c>
      <c r="F2">
        <v>10</v>
      </c>
      <c r="G2">
        <v>10</v>
      </c>
      <c r="H2">
        <v>10</v>
      </c>
      <c r="I2">
        <v>10</v>
      </c>
      <c r="J2">
        <v>10</v>
      </c>
      <c r="K2">
        <v>10</v>
      </c>
      <c r="L2">
        <v>10</v>
      </c>
      <c r="M2">
        <v>10</v>
      </c>
    </row>
    <row r="3" spans="1:13" x14ac:dyDescent="0.15">
      <c r="A3" t="s">
        <v>122</v>
      </c>
      <c r="B3">
        <v>20</v>
      </c>
      <c r="C3">
        <v>20</v>
      </c>
      <c r="D3">
        <v>20</v>
      </c>
      <c r="E3">
        <v>50</v>
      </c>
      <c r="F3">
        <v>10</v>
      </c>
      <c r="G3">
        <v>10</v>
      </c>
      <c r="H3">
        <v>10</v>
      </c>
      <c r="I3">
        <v>10</v>
      </c>
      <c r="J3">
        <v>10</v>
      </c>
      <c r="K3">
        <v>10</v>
      </c>
      <c r="L3">
        <v>20</v>
      </c>
      <c r="M3">
        <v>20</v>
      </c>
    </row>
    <row r="4" spans="1:13" x14ac:dyDescent="0.15">
      <c r="A4" t="s">
        <v>123</v>
      </c>
      <c r="B4">
        <v>20</v>
      </c>
      <c r="C4">
        <v>20</v>
      </c>
      <c r="D4">
        <v>20</v>
      </c>
      <c r="E4">
        <v>30</v>
      </c>
      <c r="F4">
        <v>20</v>
      </c>
      <c r="G4">
        <v>20</v>
      </c>
      <c r="H4">
        <v>20</v>
      </c>
      <c r="I4">
        <v>20</v>
      </c>
      <c r="J4">
        <v>20</v>
      </c>
      <c r="K4">
        <v>20</v>
      </c>
      <c r="L4">
        <v>20</v>
      </c>
      <c r="M4">
        <v>20</v>
      </c>
    </row>
    <row r="5" spans="1:13" x14ac:dyDescent="0.15">
      <c r="A5" t="s">
        <v>125</v>
      </c>
      <c r="B5">
        <v>200</v>
      </c>
      <c r="C5">
        <v>100</v>
      </c>
      <c r="D5">
        <v>200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  <c r="L5">
        <v>60</v>
      </c>
      <c r="M5">
        <v>100</v>
      </c>
    </row>
    <row r="6" spans="1:13" x14ac:dyDescent="0.15">
      <c r="A6" t="s">
        <v>190</v>
      </c>
      <c r="B6">
        <v>40</v>
      </c>
      <c r="C6">
        <v>40</v>
      </c>
      <c r="D6">
        <v>40</v>
      </c>
      <c r="E6">
        <v>30</v>
      </c>
      <c r="F6">
        <v>40</v>
      </c>
      <c r="G6">
        <v>40</v>
      </c>
      <c r="H6">
        <v>40</v>
      </c>
      <c r="I6">
        <v>40</v>
      </c>
      <c r="J6">
        <v>40</v>
      </c>
      <c r="K6">
        <v>40</v>
      </c>
      <c r="L6">
        <v>40</v>
      </c>
      <c r="M6">
        <v>40</v>
      </c>
    </row>
    <row r="7" spans="1:13" x14ac:dyDescent="0.15">
      <c r="A7" t="s">
        <v>127</v>
      </c>
      <c r="B7">
        <v>10</v>
      </c>
      <c r="C7">
        <v>10</v>
      </c>
      <c r="D7">
        <v>10</v>
      </c>
      <c r="E7">
        <v>10</v>
      </c>
      <c r="F7">
        <v>10</v>
      </c>
      <c r="G7">
        <v>10</v>
      </c>
      <c r="H7">
        <v>10</v>
      </c>
      <c r="I7">
        <v>10</v>
      </c>
      <c r="J7">
        <v>10</v>
      </c>
      <c r="K7">
        <v>10</v>
      </c>
      <c r="L7">
        <v>10</v>
      </c>
      <c r="M7">
        <v>10</v>
      </c>
    </row>
    <row r="8" spans="1:13" x14ac:dyDescent="0.15">
      <c r="A8" t="s">
        <v>128</v>
      </c>
      <c r="B8">
        <v>20</v>
      </c>
      <c r="C8">
        <v>20</v>
      </c>
      <c r="D8">
        <v>20</v>
      </c>
      <c r="E8">
        <v>20</v>
      </c>
      <c r="F8">
        <v>10</v>
      </c>
      <c r="G8">
        <v>10</v>
      </c>
      <c r="H8">
        <v>10</v>
      </c>
      <c r="I8">
        <v>10</v>
      </c>
      <c r="J8">
        <v>10</v>
      </c>
      <c r="K8">
        <v>10</v>
      </c>
      <c r="L8">
        <v>20</v>
      </c>
      <c r="M8">
        <v>10</v>
      </c>
    </row>
    <row r="9" spans="1:13" x14ac:dyDescent="0.15">
      <c r="A9" t="s">
        <v>129</v>
      </c>
      <c r="B9">
        <v>200</v>
      </c>
      <c r="C9">
        <v>150</v>
      </c>
      <c r="D9">
        <v>200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200</v>
      </c>
      <c r="M9">
        <v>10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3" sqref="B13:G13"/>
    </sheetView>
  </sheetViews>
  <sheetFormatPr defaultRowHeight="13.5" x14ac:dyDescent="0.15"/>
  <cols>
    <col min="1" max="1" width="24.75" customWidth="1"/>
  </cols>
  <sheetData>
    <row r="1" spans="1:13" x14ac:dyDescent="0.15">
      <c r="B1" t="s">
        <v>103</v>
      </c>
      <c r="C1" t="s">
        <v>104</v>
      </c>
      <c r="D1" t="s">
        <v>105</v>
      </c>
      <c r="E1" t="s">
        <v>106</v>
      </c>
      <c r="F1" t="s">
        <v>108</v>
      </c>
      <c r="G1" t="s">
        <v>33</v>
      </c>
      <c r="H1" t="s">
        <v>35</v>
      </c>
      <c r="I1" t="s">
        <v>34</v>
      </c>
      <c r="J1" t="s">
        <v>36</v>
      </c>
      <c r="K1" t="s">
        <v>114</v>
      </c>
      <c r="L1" t="s">
        <v>107</v>
      </c>
      <c r="M1" t="s">
        <v>43</v>
      </c>
    </row>
    <row r="2" spans="1:13" x14ac:dyDescent="0.15">
      <c r="A2" t="s">
        <v>121</v>
      </c>
      <c r="B2">
        <v>118.8</v>
      </c>
      <c r="C2">
        <v>60.5</v>
      </c>
      <c r="D2">
        <v>135.30000000000001</v>
      </c>
      <c r="E2">
        <v>90.2</v>
      </c>
      <c r="F2">
        <v>181.5</v>
      </c>
      <c r="G2">
        <v>181.5</v>
      </c>
      <c r="H2">
        <v>181.5</v>
      </c>
      <c r="I2">
        <v>181.5</v>
      </c>
      <c r="J2">
        <v>181.5</v>
      </c>
      <c r="K2">
        <v>181.5</v>
      </c>
      <c r="L2">
        <v>99</v>
      </c>
      <c r="M2">
        <v>88</v>
      </c>
    </row>
    <row r="3" spans="1:13" x14ac:dyDescent="0.15">
      <c r="A3" t="s">
        <v>122</v>
      </c>
      <c r="B3">
        <v>125.4</v>
      </c>
      <c r="C3">
        <v>64.900000000000006</v>
      </c>
      <c r="D3">
        <v>140.80000000000001</v>
      </c>
      <c r="E3">
        <v>90.2</v>
      </c>
      <c r="F3">
        <v>231</v>
      </c>
      <c r="G3">
        <v>231</v>
      </c>
      <c r="H3">
        <v>231</v>
      </c>
      <c r="I3">
        <v>231</v>
      </c>
      <c r="J3">
        <v>231</v>
      </c>
      <c r="K3">
        <v>231</v>
      </c>
      <c r="L3">
        <v>104.5</v>
      </c>
      <c r="M3">
        <v>110</v>
      </c>
    </row>
    <row r="4" spans="1:13" x14ac:dyDescent="0.15">
      <c r="A4" s="167" t="s">
        <v>124</v>
      </c>
      <c r="B4">
        <v>118.8</v>
      </c>
      <c r="C4">
        <v>60.5</v>
      </c>
      <c r="D4">
        <v>135.30000000000001</v>
      </c>
      <c r="E4">
        <v>90.2</v>
      </c>
      <c r="F4">
        <v>198</v>
      </c>
      <c r="G4">
        <v>198</v>
      </c>
      <c r="H4">
        <v>198</v>
      </c>
      <c r="I4">
        <v>198</v>
      </c>
      <c r="J4">
        <v>198</v>
      </c>
      <c r="K4">
        <v>198</v>
      </c>
      <c r="L4">
        <v>99</v>
      </c>
      <c r="M4">
        <v>110</v>
      </c>
    </row>
    <row r="5" spans="1:13" x14ac:dyDescent="0.15">
      <c r="A5" t="s">
        <v>126</v>
      </c>
      <c r="B5">
        <v>118.8</v>
      </c>
      <c r="C5">
        <v>60.5</v>
      </c>
      <c r="D5">
        <v>135.30000000000001</v>
      </c>
      <c r="E5">
        <v>90.2</v>
      </c>
      <c r="F5">
        <v>231</v>
      </c>
      <c r="G5">
        <v>231</v>
      </c>
      <c r="H5">
        <v>231</v>
      </c>
      <c r="I5">
        <v>231</v>
      </c>
      <c r="J5">
        <v>231</v>
      </c>
      <c r="K5">
        <v>231</v>
      </c>
      <c r="L5">
        <v>99</v>
      </c>
      <c r="M5">
        <v>110</v>
      </c>
    </row>
    <row r="6" spans="1:13" x14ac:dyDescent="0.15">
      <c r="A6" t="s">
        <v>190</v>
      </c>
      <c r="B6">
        <v>125.4</v>
      </c>
      <c r="C6">
        <v>64.900000000000006</v>
      </c>
      <c r="D6">
        <v>140.80000000000001</v>
      </c>
      <c r="E6">
        <v>90.2</v>
      </c>
      <c r="F6">
        <v>275</v>
      </c>
      <c r="G6">
        <v>275</v>
      </c>
      <c r="H6">
        <v>275</v>
      </c>
      <c r="I6">
        <v>275</v>
      </c>
      <c r="J6">
        <v>275</v>
      </c>
      <c r="K6">
        <v>275</v>
      </c>
      <c r="L6">
        <v>104.5</v>
      </c>
      <c r="M6">
        <v>132</v>
      </c>
    </row>
    <row r="7" spans="1:13" x14ac:dyDescent="0.15">
      <c r="A7" t="s">
        <v>127</v>
      </c>
      <c r="B7">
        <v>118.8</v>
      </c>
      <c r="C7">
        <v>60.5</v>
      </c>
      <c r="D7">
        <v>135.30000000000001</v>
      </c>
      <c r="E7">
        <v>90.2</v>
      </c>
      <c r="F7">
        <v>181.5</v>
      </c>
      <c r="G7">
        <v>181.5</v>
      </c>
      <c r="H7">
        <v>181.5</v>
      </c>
      <c r="I7">
        <v>181.5</v>
      </c>
      <c r="J7">
        <v>181.5</v>
      </c>
      <c r="K7">
        <v>181.5</v>
      </c>
      <c r="L7">
        <v>99</v>
      </c>
      <c r="M7">
        <v>88</v>
      </c>
    </row>
    <row r="8" spans="1:13" x14ac:dyDescent="0.15">
      <c r="A8" t="s">
        <v>128</v>
      </c>
      <c r="B8">
        <v>129.80000000000001</v>
      </c>
      <c r="C8">
        <v>71.5</v>
      </c>
      <c r="D8">
        <v>148.5</v>
      </c>
      <c r="E8">
        <v>102.3</v>
      </c>
      <c r="F8">
        <v>462</v>
      </c>
      <c r="G8">
        <v>462</v>
      </c>
      <c r="H8">
        <v>462</v>
      </c>
      <c r="I8">
        <v>462</v>
      </c>
      <c r="J8">
        <v>462</v>
      </c>
      <c r="K8">
        <v>462</v>
      </c>
      <c r="L8">
        <v>110</v>
      </c>
      <c r="M8">
        <v>132</v>
      </c>
    </row>
    <row r="9" spans="1:13" x14ac:dyDescent="0.15">
      <c r="A9" t="s">
        <v>129</v>
      </c>
      <c r="B9">
        <v>129.80000000000001</v>
      </c>
      <c r="C9">
        <v>71.5</v>
      </c>
      <c r="D9">
        <v>148.5</v>
      </c>
      <c r="E9">
        <v>102.3</v>
      </c>
      <c r="F9">
        <v>462</v>
      </c>
      <c r="G9">
        <v>462</v>
      </c>
      <c r="H9">
        <v>462</v>
      </c>
      <c r="I9">
        <v>462</v>
      </c>
      <c r="J9">
        <v>462</v>
      </c>
      <c r="K9">
        <v>462</v>
      </c>
      <c r="L9">
        <v>110</v>
      </c>
      <c r="M9">
        <v>132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B13" sqref="B13:G13"/>
    </sheetView>
  </sheetViews>
  <sheetFormatPr defaultRowHeight="13.5" x14ac:dyDescent="0.15"/>
  <cols>
    <col min="1" max="1" width="24.75" customWidth="1"/>
  </cols>
  <sheetData>
    <row r="1" spans="1:13" x14ac:dyDescent="0.15">
      <c r="B1" t="s">
        <v>103</v>
      </c>
      <c r="C1" t="s">
        <v>104</v>
      </c>
      <c r="D1" t="s">
        <v>105</v>
      </c>
      <c r="E1" t="s">
        <v>106</v>
      </c>
      <c r="F1" t="s">
        <v>108</v>
      </c>
      <c r="G1" t="s">
        <v>33</v>
      </c>
      <c r="H1" t="s">
        <v>35</v>
      </c>
      <c r="I1" t="s">
        <v>34</v>
      </c>
      <c r="J1" t="s">
        <v>36</v>
      </c>
      <c r="K1" t="s">
        <v>114</v>
      </c>
      <c r="L1" t="s">
        <v>107</v>
      </c>
      <c r="M1" t="s">
        <v>43</v>
      </c>
    </row>
    <row r="2" spans="1:13" x14ac:dyDescent="0.15">
      <c r="A2" t="s">
        <v>7</v>
      </c>
      <c r="B2">
        <v>85.8</v>
      </c>
      <c r="C2">
        <v>85.8</v>
      </c>
      <c r="D2">
        <v>85.8</v>
      </c>
      <c r="E2">
        <v>85.8</v>
      </c>
      <c r="F2">
        <v>132</v>
      </c>
      <c r="G2">
        <v>132</v>
      </c>
      <c r="H2">
        <v>132</v>
      </c>
      <c r="I2">
        <v>132</v>
      </c>
      <c r="J2">
        <v>132</v>
      </c>
      <c r="K2">
        <v>132</v>
      </c>
      <c r="L2">
        <v>132</v>
      </c>
      <c r="M2">
        <v>132</v>
      </c>
    </row>
    <row r="3" spans="1:13" x14ac:dyDescent="0.15">
      <c r="A3" t="s">
        <v>9</v>
      </c>
      <c r="B3">
        <v>113.3</v>
      </c>
      <c r="C3">
        <v>113.3</v>
      </c>
      <c r="D3">
        <v>113.3</v>
      </c>
      <c r="E3">
        <v>113.3</v>
      </c>
    </row>
    <row r="4" spans="1:13" x14ac:dyDescent="0.15">
      <c r="A4" t="s">
        <v>10</v>
      </c>
      <c r="B4">
        <v>138.6</v>
      </c>
      <c r="C4">
        <v>138.6</v>
      </c>
      <c r="D4">
        <v>138.6</v>
      </c>
      <c r="E4">
        <v>138.6</v>
      </c>
      <c r="F4">
        <v>198</v>
      </c>
      <c r="G4">
        <v>198</v>
      </c>
      <c r="H4">
        <v>198</v>
      </c>
      <c r="I4">
        <v>198</v>
      </c>
      <c r="J4">
        <v>198</v>
      </c>
      <c r="K4">
        <v>198</v>
      </c>
      <c r="L4">
        <v>198</v>
      </c>
      <c r="M4">
        <v>198</v>
      </c>
    </row>
    <row r="5" spans="1:13" x14ac:dyDescent="0.15">
      <c r="A5" t="s">
        <v>12</v>
      </c>
      <c r="B5">
        <v>152.9</v>
      </c>
      <c r="C5">
        <v>152.9</v>
      </c>
      <c r="D5">
        <v>152.9</v>
      </c>
      <c r="E5">
        <v>152.9</v>
      </c>
      <c r="F5">
        <v>253</v>
      </c>
      <c r="G5">
        <v>253</v>
      </c>
      <c r="H5">
        <v>253</v>
      </c>
      <c r="I5">
        <v>253</v>
      </c>
      <c r="J5">
        <v>253</v>
      </c>
      <c r="K5">
        <v>253</v>
      </c>
      <c r="L5">
        <v>253</v>
      </c>
      <c r="M5">
        <v>253</v>
      </c>
    </row>
    <row r="6" spans="1:13" x14ac:dyDescent="0.15">
      <c r="A6" t="s">
        <v>14</v>
      </c>
      <c r="B6">
        <v>209</v>
      </c>
      <c r="C6">
        <v>209</v>
      </c>
      <c r="D6">
        <v>209</v>
      </c>
      <c r="E6">
        <v>209</v>
      </c>
      <c r="F6">
        <v>286</v>
      </c>
      <c r="G6">
        <v>286</v>
      </c>
      <c r="H6">
        <v>286</v>
      </c>
      <c r="I6">
        <v>286</v>
      </c>
      <c r="J6">
        <v>286</v>
      </c>
      <c r="K6">
        <v>286</v>
      </c>
      <c r="L6">
        <v>286</v>
      </c>
      <c r="M6">
        <v>286</v>
      </c>
    </row>
    <row r="7" spans="1:13" x14ac:dyDescent="0.15">
      <c r="A7" t="s">
        <v>16</v>
      </c>
      <c r="B7">
        <v>268.39999999999998</v>
      </c>
      <c r="C7">
        <v>268.39999999999998</v>
      </c>
      <c r="D7">
        <v>268.39999999999998</v>
      </c>
      <c r="E7">
        <v>268.39999999999998</v>
      </c>
      <c r="F7">
        <v>385</v>
      </c>
      <c r="G7">
        <v>385</v>
      </c>
      <c r="H7">
        <v>385</v>
      </c>
      <c r="I7">
        <v>385</v>
      </c>
      <c r="J7">
        <v>385</v>
      </c>
      <c r="K7">
        <v>385</v>
      </c>
      <c r="L7">
        <v>385</v>
      </c>
      <c r="M7">
        <v>385</v>
      </c>
    </row>
    <row r="8" spans="1:13" x14ac:dyDescent="0.15">
      <c r="A8" t="s">
        <v>19</v>
      </c>
      <c r="B8">
        <v>719.4</v>
      </c>
      <c r="C8">
        <v>719.4</v>
      </c>
      <c r="D8">
        <v>719.4</v>
      </c>
      <c r="E8">
        <v>719.4</v>
      </c>
      <c r="F8">
        <v>748</v>
      </c>
      <c r="G8">
        <v>748</v>
      </c>
      <c r="H8">
        <v>748</v>
      </c>
      <c r="I8">
        <v>748</v>
      </c>
      <c r="J8">
        <v>748</v>
      </c>
      <c r="K8">
        <v>748</v>
      </c>
      <c r="L8">
        <v>748</v>
      </c>
      <c r="M8">
        <v>748</v>
      </c>
    </row>
    <row r="9" spans="1:13" x14ac:dyDescent="0.15">
      <c r="A9" t="s">
        <v>20</v>
      </c>
      <c r="B9">
        <v>1240.8</v>
      </c>
      <c r="C9">
        <v>1240.8</v>
      </c>
      <c r="D9">
        <v>1240.8</v>
      </c>
      <c r="E9">
        <v>1240.8</v>
      </c>
      <c r="F9">
        <v>1430</v>
      </c>
      <c r="G9">
        <v>1430</v>
      </c>
      <c r="H9">
        <v>1430</v>
      </c>
      <c r="I9">
        <v>1430</v>
      </c>
      <c r="J9">
        <v>1430</v>
      </c>
      <c r="K9">
        <v>1430</v>
      </c>
      <c r="L9">
        <v>1430</v>
      </c>
      <c r="M9">
        <v>1430</v>
      </c>
    </row>
    <row r="10" spans="1:13" x14ac:dyDescent="0.15">
      <c r="A10" t="s">
        <v>142</v>
      </c>
      <c r="F10">
        <v>2090</v>
      </c>
      <c r="G10">
        <v>2090</v>
      </c>
      <c r="H10">
        <v>2090</v>
      </c>
      <c r="I10">
        <v>2090</v>
      </c>
      <c r="J10">
        <v>2090</v>
      </c>
      <c r="K10">
        <v>2090</v>
      </c>
      <c r="L10">
        <v>2090</v>
      </c>
      <c r="M10">
        <v>2090</v>
      </c>
    </row>
    <row r="11" spans="1:13" x14ac:dyDescent="0.15">
      <c r="A11" t="s">
        <v>143</v>
      </c>
      <c r="F11">
        <v>2530</v>
      </c>
      <c r="G11">
        <v>2530</v>
      </c>
      <c r="H11">
        <v>2530</v>
      </c>
      <c r="I11">
        <v>2530</v>
      </c>
      <c r="J11">
        <v>2530</v>
      </c>
      <c r="K11">
        <v>2530</v>
      </c>
      <c r="L11">
        <v>2530</v>
      </c>
      <c r="M11">
        <v>2530</v>
      </c>
    </row>
    <row r="12" spans="1:13" x14ac:dyDescent="0.15">
      <c r="A12" t="s">
        <v>144</v>
      </c>
      <c r="F12">
        <v>3960</v>
      </c>
      <c r="G12">
        <v>3960</v>
      </c>
      <c r="H12">
        <v>3960</v>
      </c>
      <c r="I12">
        <v>3960</v>
      </c>
      <c r="J12">
        <v>3960</v>
      </c>
      <c r="K12">
        <v>3960</v>
      </c>
      <c r="L12">
        <v>3960</v>
      </c>
      <c r="M12">
        <v>3960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3" sqref="B13:G13"/>
    </sheetView>
  </sheetViews>
  <sheetFormatPr defaultRowHeight="13.5" x14ac:dyDescent="0.15"/>
  <cols>
    <col min="1" max="1" width="24.75" customWidth="1"/>
  </cols>
  <sheetData>
    <row r="1" spans="1:13" x14ac:dyDescent="0.15">
      <c r="B1" t="s">
        <v>103</v>
      </c>
      <c r="C1" t="s">
        <v>104</v>
      </c>
      <c r="D1" t="s">
        <v>105</v>
      </c>
      <c r="E1" t="s">
        <v>106</v>
      </c>
      <c r="F1" t="s">
        <v>108</v>
      </c>
      <c r="G1" t="s">
        <v>33</v>
      </c>
      <c r="H1" t="s">
        <v>35</v>
      </c>
      <c r="I1" t="s">
        <v>34</v>
      </c>
      <c r="J1" t="s">
        <v>36</v>
      </c>
      <c r="K1" t="s">
        <v>114</v>
      </c>
      <c r="L1" t="s">
        <v>107</v>
      </c>
      <c r="M1" t="s">
        <v>43</v>
      </c>
    </row>
    <row r="2" spans="1:13" x14ac:dyDescent="0.15">
      <c r="A2" t="s">
        <v>121</v>
      </c>
      <c r="B2" t="s">
        <v>152</v>
      </c>
      <c r="C2" t="s">
        <v>152</v>
      </c>
      <c r="D2" t="s">
        <v>152</v>
      </c>
      <c r="E2" t="s">
        <v>152</v>
      </c>
      <c r="F2" t="s">
        <v>164</v>
      </c>
      <c r="G2" t="s">
        <v>151</v>
      </c>
      <c r="H2" t="s">
        <v>151</v>
      </c>
      <c r="I2" t="s">
        <v>151</v>
      </c>
      <c r="J2" t="s">
        <v>151</v>
      </c>
      <c r="K2" t="s">
        <v>151</v>
      </c>
      <c r="L2" t="s">
        <v>152</v>
      </c>
      <c r="M2" t="s">
        <v>152</v>
      </c>
    </row>
    <row r="3" spans="1:13" x14ac:dyDescent="0.15">
      <c r="A3" t="s">
        <v>122</v>
      </c>
      <c r="B3" t="s">
        <v>152</v>
      </c>
      <c r="C3" t="s">
        <v>152</v>
      </c>
      <c r="D3" t="s">
        <v>152</v>
      </c>
      <c r="E3" t="s">
        <v>152</v>
      </c>
      <c r="F3" t="s">
        <v>165</v>
      </c>
      <c r="G3" t="s">
        <v>156</v>
      </c>
      <c r="H3" t="s">
        <v>156</v>
      </c>
      <c r="I3" t="s">
        <v>156</v>
      </c>
      <c r="J3" t="s">
        <v>156</v>
      </c>
      <c r="K3" t="s">
        <v>156</v>
      </c>
      <c r="L3" t="s">
        <v>152</v>
      </c>
      <c r="M3" t="s">
        <v>152</v>
      </c>
    </row>
    <row r="4" spans="1:13" x14ac:dyDescent="0.15">
      <c r="A4" s="167" t="s">
        <v>124</v>
      </c>
      <c r="B4" t="s">
        <v>152</v>
      </c>
      <c r="C4" t="s">
        <v>152</v>
      </c>
      <c r="D4" t="s">
        <v>152</v>
      </c>
      <c r="E4" t="s">
        <v>152</v>
      </c>
      <c r="F4" t="s">
        <v>166</v>
      </c>
      <c r="G4" t="s">
        <v>157</v>
      </c>
      <c r="H4" t="s">
        <v>157</v>
      </c>
      <c r="I4" t="s">
        <v>157</v>
      </c>
      <c r="J4" t="s">
        <v>157</v>
      </c>
      <c r="K4" t="s">
        <v>157</v>
      </c>
      <c r="L4" t="s">
        <v>152</v>
      </c>
      <c r="M4" t="s">
        <v>152</v>
      </c>
    </row>
    <row r="5" spans="1:13" x14ac:dyDescent="0.15">
      <c r="A5" t="s">
        <v>126</v>
      </c>
      <c r="B5" t="s">
        <v>152</v>
      </c>
      <c r="C5" t="s">
        <v>152</v>
      </c>
      <c r="D5" t="s">
        <v>152</v>
      </c>
      <c r="E5" t="s">
        <v>152</v>
      </c>
      <c r="F5" t="s">
        <v>167</v>
      </c>
      <c r="G5" t="s">
        <v>152</v>
      </c>
      <c r="H5" t="s">
        <v>152</v>
      </c>
      <c r="I5" t="s">
        <v>152</v>
      </c>
      <c r="J5" t="s">
        <v>152</v>
      </c>
      <c r="K5" t="s">
        <v>152</v>
      </c>
      <c r="L5" t="s">
        <v>152</v>
      </c>
      <c r="M5" t="s">
        <v>152</v>
      </c>
    </row>
    <row r="6" spans="1:13" x14ac:dyDescent="0.15">
      <c r="A6" t="s">
        <v>190</v>
      </c>
      <c r="B6" t="s">
        <v>152</v>
      </c>
      <c r="C6" t="s">
        <v>152</v>
      </c>
      <c r="D6" t="s">
        <v>152</v>
      </c>
      <c r="E6" t="s">
        <v>152</v>
      </c>
      <c r="F6" t="s">
        <v>167</v>
      </c>
      <c r="G6" t="s">
        <v>152</v>
      </c>
      <c r="H6" t="s">
        <v>152</v>
      </c>
      <c r="I6" t="s">
        <v>152</v>
      </c>
      <c r="J6" t="s">
        <v>152</v>
      </c>
      <c r="K6" t="s">
        <v>152</v>
      </c>
      <c r="L6" t="s">
        <v>152</v>
      </c>
      <c r="M6" t="s">
        <v>152</v>
      </c>
    </row>
    <row r="7" spans="1:13" x14ac:dyDescent="0.15">
      <c r="A7" t="s">
        <v>127</v>
      </c>
      <c r="B7" t="s">
        <v>152</v>
      </c>
      <c r="C7" t="s">
        <v>152</v>
      </c>
      <c r="D7" t="s">
        <v>152</v>
      </c>
      <c r="E7" t="s">
        <v>152</v>
      </c>
      <c r="F7" t="s">
        <v>164</v>
      </c>
      <c r="G7" t="s">
        <v>151</v>
      </c>
      <c r="H7" t="s">
        <v>151</v>
      </c>
      <c r="I7" t="s">
        <v>151</v>
      </c>
      <c r="J7" t="s">
        <v>151</v>
      </c>
      <c r="K7" t="s">
        <v>151</v>
      </c>
      <c r="L7" t="s">
        <v>152</v>
      </c>
      <c r="M7" t="s">
        <v>152</v>
      </c>
    </row>
    <row r="8" spans="1:13" x14ac:dyDescent="0.15">
      <c r="A8" t="s">
        <v>128</v>
      </c>
      <c r="B8" t="s">
        <v>152</v>
      </c>
      <c r="C8" t="s">
        <v>152</v>
      </c>
      <c r="D8" t="s">
        <v>152</v>
      </c>
      <c r="E8" t="s">
        <v>152</v>
      </c>
      <c r="F8" t="s">
        <v>167</v>
      </c>
      <c r="G8" t="s">
        <v>152</v>
      </c>
      <c r="H8" t="s">
        <v>152</v>
      </c>
      <c r="I8" t="s">
        <v>152</v>
      </c>
      <c r="J8" t="s">
        <v>152</v>
      </c>
      <c r="K8" t="s">
        <v>152</v>
      </c>
      <c r="L8" t="s">
        <v>152</v>
      </c>
      <c r="M8" t="s">
        <v>152</v>
      </c>
    </row>
    <row r="9" spans="1:13" x14ac:dyDescent="0.15">
      <c r="A9" t="s">
        <v>129</v>
      </c>
      <c r="B9" t="s">
        <v>152</v>
      </c>
      <c r="C9" t="s">
        <v>152</v>
      </c>
      <c r="D9" t="s">
        <v>152</v>
      </c>
      <c r="E9" t="s">
        <v>152</v>
      </c>
      <c r="F9" t="s">
        <v>167</v>
      </c>
      <c r="G9" t="s">
        <v>152</v>
      </c>
      <c r="H9" t="s">
        <v>152</v>
      </c>
      <c r="I9" t="s">
        <v>152</v>
      </c>
      <c r="J9" t="s">
        <v>152</v>
      </c>
      <c r="K9" t="s">
        <v>152</v>
      </c>
      <c r="L9" t="s">
        <v>152</v>
      </c>
      <c r="M9" t="s">
        <v>152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公開用</vt:lpstr>
      <vt:lpstr>計算用シート</vt:lpstr>
      <vt:lpstr>リスト用</vt:lpstr>
      <vt:lpstr>料金一覧表 (改10％）順番</vt:lpstr>
      <vt:lpstr>基本料金</vt:lpstr>
      <vt:lpstr>超過水量判定</vt:lpstr>
      <vt:lpstr>超過料金</vt:lpstr>
      <vt:lpstr>メーター使用料</vt:lpstr>
      <vt:lpstr>パターン分岐</vt:lpstr>
      <vt:lpstr>'料金一覧表 (改10％）順番'!Print_Area</vt:lpstr>
      <vt:lpstr>共用栓</vt:lpstr>
      <vt:lpstr>専用栓</vt:lpstr>
      <vt:lpstr>分類１</vt:lpstr>
      <vt:lpstr>分類２</vt:lpstr>
      <vt:lpstr>臨時栓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2025-02-21T04:12:53Z</cp:lastPrinted>
  <dcterms:created xsi:type="dcterms:W3CDTF">2004-11-01T05:44:31Z</dcterms:created>
  <dcterms:modified xsi:type="dcterms:W3CDTF">2025-02-25T01:35:41Z</dcterms:modified>
</cp:coreProperties>
</file>